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ED6" lockStructure="1"/>
  <bookViews>
    <workbookView showSheetTabs="0" xWindow="240" yWindow="120" windowWidth="14805" windowHeight="8010" firstSheet="1" activeTab="1"/>
  </bookViews>
  <sheets>
    <sheet name="Sayfa2" sheetId="14" state="hidden" r:id="rId1"/>
    <sheet name="GİRİŞ" sheetId="18" r:id="rId2"/>
    <sheet name="BİLGİLER" sheetId="13" r:id="rId3"/>
    <sheet name="ASGARİ ÜCRETLER" sheetId="15" r:id="rId4"/>
    <sheet name="PUANTAJ" sheetId="12" r:id="rId5"/>
    <sheet name="BORDRO" sheetId="5" r:id="rId6"/>
    <sheet name="BANKA LİSTESİ" sheetId="11" r:id="rId7"/>
  </sheets>
  <definedNames>
    <definedName name="ADI">PUANTAJ!$D$16:$D$35</definedName>
    <definedName name="ADLARI">BORDRO!$D$8:$D$27</definedName>
    <definedName name="AY">PUANTAJ!$H$2</definedName>
    <definedName name="AYDIR">Sayfa2!$B$2:$C$15</definedName>
    <definedName name="AYLAR">PUANTAJ!$DS$15:$DS$26</definedName>
    <definedName name="BUAY">#REF!</definedName>
    <definedName name="bulmak">BORDRO!#REF!</definedName>
    <definedName name="net">BORDRO!$G$3</definedName>
    <definedName name="TAKVİM">PUANTAJ!$CE$12:$DI$12</definedName>
    <definedName name="_xlnm.Print_Area" localSheetId="3">'ASGARİ ÜCRETLER'!$A$1:$M$23</definedName>
    <definedName name="_xlnm.Print_Area" localSheetId="6">'BANKA LİSTESİ'!$A$1:$I$45</definedName>
    <definedName name="_xlnm.Print_Area" localSheetId="2">BİLGİLER!$A$1:$Q$26</definedName>
    <definedName name="_xlnm.Print_Area" localSheetId="5">BORDRO!$A$1:$S$35</definedName>
    <definedName name="_xlnm.Print_Area" localSheetId="1">GİRİŞ!$A$1:$O$23</definedName>
    <definedName name="_xlnm.Print_Area" localSheetId="4">PUANTAJ!$A$1:$DN$57</definedName>
    <definedName name="YILLAR">'ASGARİ ÜCRETLER'!$B$26:$B$34</definedName>
    <definedName name="yuvarlama">BORDRO!#REF!</definedName>
  </definedNames>
  <calcPr calcId="145621"/>
</workbook>
</file>

<file path=xl/calcChain.xml><?xml version="1.0" encoding="utf-8"?>
<calcChain xmlns="http://schemas.openxmlformats.org/spreadsheetml/2006/main">
  <c r="D16" i="12" l="1"/>
  <c r="C16" i="12" s="1"/>
  <c r="EC43" i="12"/>
  <c r="EC44" i="12"/>
  <c r="EC45" i="12"/>
  <c r="EC46" i="12"/>
  <c r="EC47" i="12"/>
  <c r="EC48" i="12"/>
  <c r="EC49" i="12"/>
  <c r="EC50" i="12"/>
  <c r="EC51" i="12"/>
  <c r="EC52" i="12"/>
  <c r="EC53" i="12"/>
  <c r="EC54" i="12"/>
  <c r="EC55" i="12"/>
  <c r="EC56" i="12"/>
  <c r="EC42" i="12"/>
  <c r="EA50" i="12"/>
  <c r="EB50" i="12"/>
  <c r="EA51" i="12"/>
  <c r="EB51" i="12"/>
  <c r="EA52" i="12"/>
  <c r="EB52" i="12"/>
  <c r="EA53" i="12"/>
  <c r="EB53" i="12"/>
  <c r="EA54" i="12"/>
  <c r="EB54" i="12"/>
  <c r="EA55" i="12"/>
  <c r="EB55" i="12"/>
  <c r="EA56" i="12"/>
  <c r="EB56" i="12"/>
  <c r="C53" i="12"/>
  <c r="C54" i="12"/>
  <c r="C55" i="12"/>
  <c r="C56" i="12"/>
  <c r="C51" i="12"/>
  <c r="C52" i="12"/>
  <c r="C50" i="12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4" i="15"/>
  <c r="O4" i="15"/>
  <c r="N4" i="1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F34" i="5"/>
  <c r="C32" i="11" s="1"/>
  <c r="F33" i="5"/>
  <c r="C31" i="11" s="1"/>
  <c r="F31" i="5"/>
  <c r="C29" i="11" s="1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17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N3" i="15"/>
  <c r="B26" i="15"/>
  <c r="B27" i="15" s="1"/>
  <c r="B28" i="15" s="1"/>
  <c r="B29" i="15" s="1"/>
  <c r="B30" i="15" s="1"/>
  <c r="B31" i="15" s="1"/>
  <c r="B32" i="15" s="1"/>
  <c r="B33" i="15" s="1"/>
  <c r="B34" i="15" s="1"/>
  <c r="H21" i="15"/>
  <c r="P21" i="15" s="1"/>
  <c r="H20" i="15"/>
  <c r="P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B5" i="15"/>
  <c r="N5" i="15" s="1"/>
  <c r="I5" i="12"/>
  <c r="K3" i="5" s="1"/>
  <c r="P16" i="15" l="1"/>
  <c r="P19" i="15"/>
  <c r="P15" i="15"/>
  <c r="P18" i="15"/>
  <c r="P14" i="15"/>
  <c r="J20" i="15"/>
  <c r="J21" i="15"/>
  <c r="B6" i="15"/>
  <c r="N6" i="15" s="1"/>
  <c r="O33" i="5"/>
  <c r="G31" i="11" s="1"/>
  <c r="O34" i="5"/>
  <c r="G32" i="11" s="1"/>
  <c r="O31" i="5"/>
  <c r="G29" i="11" s="1"/>
  <c r="O30" i="5"/>
  <c r="G28" i="11" s="1"/>
  <c r="G4" i="5"/>
  <c r="B7" i="15" l="1"/>
  <c r="B8" i="15" s="1"/>
  <c r="EA43" i="12"/>
  <c r="EA44" i="12"/>
  <c r="EA45" i="12"/>
  <c r="EA46" i="12"/>
  <c r="EA47" i="12"/>
  <c r="EA48" i="12"/>
  <c r="EA49" i="12"/>
  <c r="EB43" i="12"/>
  <c r="EB44" i="12"/>
  <c r="EB45" i="12"/>
  <c r="EB46" i="12"/>
  <c r="EB47" i="12"/>
  <c r="EB48" i="12"/>
  <c r="EB49" i="12"/>
  <c r="EB42" i="12"/>
  <c r="EA42" i="12"/>
  <c r="CM41" i="12"/>
  <c r="I17" i="12"/>
  <c r="J17" i="12"/>
  <c r="K17" i="12"/>
  <c r="L17" i="12"/>
  <c r="M17" i="12"/>
  <c r="N17" i="12"/>
  <c r="O17" i="12"/>
  <c r="I18" i="12"/>
  <c r="J18" i="12"/>
  <c r="K18" i="12"/>
  <c r="L18" i="12"/>
  <c r="M18" i="12"/>
  <c r="N18" i="12"/>
  <c r="O18" i="12"/>
  <c r="I19" i="12"/>
  <c r="J19" i="12"/>
  <c r="K19" i="12"/>
  <c r="L19" i="12"/>
  <c r="M19" i="12"/>
  <c r="N19" i="12"/>
  <c r="O19" i="12"/>
  <c r="I20" i="12"/>
  <c r="J20" i="12"/>
  <c r="K20" i="12"/>
  <c r="L20" i="12"/>
  <c r="M20" i="12"/>
  <c r="N20" i="12"/>
  <c r="O20" i="12"/>
  <c r="I21" i="12"/>
  <c r="J21" i="12"/>
  <c r="K21" i="12"/>
  <c r="L21" i="12"/>
  <c r="M21" i="12"/>
  <c r="N21" i="12"/>
  <c r="O21" i="12"/>
  <c r="I22" i="12"/>
  <c r="J22" i="12"/>
  <c r="K22" i="12"/>
  <c r="L22" i="12"/>
  <c r="M22" i="12"/>
  <c r="N22" i="12"/>
  <c r="O22" i="12"/>
  <c r="I23" i="12"/>
  <c r="J23" i="12"/>
  <c r="K23" i="12"/>
  <c r="L23" i="12"/>
  <c r="M23" i="12"/>
  <c r="N23" i="12"/>
  <c r="O23" i="12"/>
  <c r="I24" i="12"/>
  <c r="J24" i="12"/>
  <c r="K24" i="12"/>
  <c r="L24" i="12"/>
  <c r="M24" i="12"/>
  <c r="N24" i="12"/>
  <c r="O24" i="12"/>
  <c r="I25" i="12"/>
  <c r="J25" i="12"/>
  <c r="K25" i="12"/>
  <c r="L25" i="12"/>
  <c r="M25" i="12"/>
  <c r="N25" i="12"/>
  <c r="O25" i="12"/>
  <c r="I26" i="12"/>
  <c r="J26" i="12"/>
  <c r="K26" i="12"/>
  <c r="L26" i="12"/>
  <c r="M26" i="12"/>
  <c r="N26" i="12"/>
  <c r="O26" i="12"/>
  <c r="I27" i="12"/>
  <c r="J27" i="12"/>
  <c r="K27" i="12"/>
  <c r="L27" i="12"/>
  <c r="M27" i="12"/>
  <c r="N27" i="12"/>
  <c r="O27" i="12"/>
  <c r="I28" i="12"/>
  <c r="J28" i="12"/>
  <c r="K28" i="12"/>
  <c r="L28" i="12"/>
  <c r="M28" i="12"/>
  <c r="N28" i="12"/>
  <c r="O28" i="12"/>
  <c r="I29" i="12"/>
  <c r="J29" i="12"/>
  <c r="K29" i="12"/>
  <c r="L29" i="12"/>
  <c r="M29" i="12"/>
  <c r="N29" i="12"/>
  <c r="O29" i="12"/>
  <c r="I30" i="12"/>
  <c r="J30" i="12"/>
  <c r="K30" i="12"/>
  <c r="L30" i="12"/>
  <c r="M30" i="12"/>
  <c r="N30" i="12"/>
  <c r="O30" i="12"/>
  <c r="I31" i="12"/>
  <c r="J31" i="12"/>
  <c r="K31" i="12"/>
  <c r="L31" i="12"/>
  <c r="M31" i="12"/>
  <c r="N31" i="12"/>
  <c r="O31" i="12"/>
  <c r="I32" i="12"/>
  <c r="J32" i="12"/>
  <c r="K32" i="12"/>
  <c r="L32" i="12"/>
  <c r="M32" i="12"/>
  <c r="N32" i="12"/>
  <c r="O32" i="12"/>
  <c r="I33" i="12"/>
  <c r="J33" i="12"/>
  <c r="K33" i="12"/>
  <c r="L33" i="12"/>
  <c r="M33" i="12"/>
  <c r="N33" i="12"/>
  <c r="O33" i="12"/>
  <c r="I34" i="12"/>
  <c r="J34" i="12"/>
  <c r="K34" i="12"/>
  <c r="L34" i="12"/>
  <c r="M34" i="12"/>
  <c r="N34" i="12"/>
  <c r="O34" i="12"/>
  <c r="I35" i="12"/>
  <c r="J35" i="12"/>
  <c r="K35" i="12"/>
  <c r="L35" i="12"/>
  <c r="M35" i="12"/>
  <c r="N35" i="12"/>
  <c r="O35" i="12"/>
  <c r="O16" i="12"/>
  <c r="N16" i="12"/>
  <c r="M16" i="12"/>
  <c r="L16" i="12"/>
  <c r="K16" i="12"/>
  <c r="J16" i="12"/>
  <c r="I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16" i="12"/>
  <c r="FF17" i="12"/>
  <c r="FF18" i="12"/>
  <c r="FF19" i="12"/>
  <c r="FF20" i="12"/>
  <c r="FF21" i="12"/>
  <c r="FF22" i="12"/>
  <c r="FF23" i="12"/>
  <c r="FF24" i="12"/>
  <c r="FF25" i="12"/>
  <c r="FF26" i="12"/>
  <c r="FF27" i="12"/>
  <c r="FF28" i="12"/>
  <c r="FF29" i="12"/>
  <c r="FF30" i="12"/>
  <c r="FF31" i="12"/>
  <c r="FF32" i="12"/>
  <c r="FF33" i="12"/>
  <c r="FF34" i="12"/>
  <c r="FF35" i="12"/>
  <c r="F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16" i="12"/>
  <c r="G26" i="12"/>
  <c r="FP26" i="12" s="1"/>
  <c r="G27" i="12"/>
  <c r="FP27" i="12" s="1"/>
  <c r="G28" i="12"/>
  <c r="FP28" i="12" s="1"/>
  <c r="G29" i="12"/>
  <c r="FP29" i="12" s="1"/>
  <c r="G30" i="12"/>
  <c r="FP30" i="12" s="1"/>
  <c r="G31" i="12"/>
  <c r="FP31" i="12" s="1"/>
  <c r="G32" i="12"/>
  <c r="FP32" i="12" s="1"/>
  <c r="G33" i="12"/>
  <c r="FP33" i="12" s="1"/>
  <c r="G34" i="12"/>
  <c r="FP34" i="12" s="1"/>
  <c r="G35" i="12"/>
  <c r="FP35" i="12" s="1"/>
  <c r="G17" i="12"/>
  <c r="FP17" i="12" s="1"/>
  <c r="G18" i="12"/>
  <c r="FP18" i="12" s="1"/>
  <c r="G19" i="12"/>
  <c r="FP19" i="12" s="1"/>
  <c r="G20" i="12"/>
  <c r="FP20" i="12" s="1"/>
  <c r="G21" i="12"/>
  <c r="FP21" i="12" s="1"/>
  <c r="G22" i="12"/>
  <c r="FP22" i="12" s="1"/>
  <c r="G23" i="12"/>
  <c r="FP23" i="12" s="1"/>
  <c r="G24" i="12"/>
  <c r="FP24" i="12" s="1"/>
  <c r="G25" i="12"/>
  <c r="FP25" i="12" s="1"/>
  <c r="G16" i="12"/>
  <c r="FP16" i="12" s="1"/>
  <c r="G2" i="11"/>
  <c r="F6" i="5"/>
  <c r="C3" i="11" s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7" i="11"/>
  <c r="G8" i="11"/>
  <c r="G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6" i="11"/>
  <c r="G9" i="5"/>
  <c r="G8" i="5"/>
  <c r="H17" i="12"/>
  <c r="F9" i="5" s="1"/>
  <c r="H18" i="12"/>
  <c r="F10" i="5" s="1"/>
  <c r="H19" i="12"/>
  <c r="F11" i="5" s="1"/>
  <c r="H20" i="12"/>
  <c r="F12" i="5" s="1"/>
  <c r="H21" i="12"/>
  <c r="F13" i="5" s="1"/>
  <c r="H22" i="12"/>
  <c r="F14" i="5" s="1"/>
  <c r="H23" i="12"/>
  <c r="F15" i="5" s="1"/>
  <c r="H24" i="12"/>
  <c r="F16" i="5" s="1"/>
  <c r="H25" i="12"/>
  <c r="F17" i="5" s="1"/>
  <c r="H26" i="12"/>
  <c r="F18" i="5" s="1"/>
  <c r="H27" i="12"/>
  <c r="F19" i="5" s="1"/>
  <c r="H28" i="12"/>
  <c r="F20" i="5" s="1"/>
  <c r="H29" i="12"/>
  <c r="F21" i="5" s="1"/>
  <c r="H30" i="12"/>
  <c r="F22" i="5" s="1"/>
  <c r="H31" i="12"/>
  <c r="F23" i="5" s="1"/>
  <c r="H32" i="12"/>
  <c r="F24" i="5" s="1"/>
  <c r="H33" i="12"/>
  <c r="F25" i="5" s="1"/>
  <c r="H34" i="12"/>
  <c r="F26" i="5" s="1"/>
  <c r="H35" i="12"/>
  <c r="F27" i="5" s="1"/>
  <c r="H16" i="12"/>
  <c r="F8" i="5" s="1"/>
  <c r="D26" i="12"/>
  <c r="D27" i="12"/>
  <c r="D28" i="12"/>
  <c r="D29" i="12"/>
  <c r="D30" i="12"/>
  <c r="D31" i="12"/>
  <c r="D32" i="12"/>
  <c r="D33" i="12"/>
  <c r="D34" i="12"/>
  <c r="D35" i="12"/>
  <c r="D17" i="12"/>
  <c r="D18" i="12"/>
  <c r="D19" i="12"/>
  <c r="D20" i="12"/>
  <c r="D21" i="12"/>
  <c r="D22" i="12"/>
  <c r="D23" i="12"/>
  <c r="D24" i="12"/>
  <c r="D25" i="12"/>
  <c r="G1" i="5"/>
  <c r="R6" i="5" s="1"/>
  <c r="EA6" i="12"/>
  <c r="CO6" i="12"/>
  <c r="H8" i="15"/>
  <c r="H9" i="15"/>
  <c r="H5" i="15"/>
  <c r="H6" i="15"/>
  <c r="H7" i="15"/>
  <c r="H10" i="15"/>
  <c r="H11" i="15"/>
  <c r="H12" i="15"/>
  <c r="H13" i="15"/>
  <c r="H4" i="15"/>
  <c r="J4" i="15" l="1"/>
  <c r="P4" i="15"/>
  <c r="CD16" i="12"/>
  <c r="J5" i="15"/>
  <c r="P5" i="15"/>
  <c r="J13" i="15"/>
  <c r="P13" i="15"/>
  <c r="P7" i="15"/>
  <c r="J7" i="15"/>
  <c r="N7" i="15"/>
  <c r="J12" i="15"/>
  <c r="P12" i="15"/>
  <c r="P6" i="15"/>
  <c r="J6" i="15"/>
  <c r="J10" i="15"/>
  <c r="P10" i="15"/>
  <c r="J11" i="15"/>
  <c r="P11" i="15"/>
  <c r="P8" i="15"/>
  <c r="J8" i="15"/>
  <c r="FU35" i="12"/>
  <c r="FU33" i="12"/>
  <c r="FU31" i="12"/>
  <c r="FU29" i="12"/>
  <c r="CD35" i="12"/>
  <c r="CD33" i="12"/>
  <c r="CD31" i="12"/>
  <c r="CD29" i="12"/>
  <c r="CD27" i="12"/>
  <c r="CD25" i="12"/>
  <c r="CD23" i="12"/>
  <c r="CD21" i="12"/>
  <c r="CD19" i="12"/>
  <c r="CD17" i="12"/>
  <c r="FU34" i="12"/>
  <c r="FU32" i="12"/>
  <c r="FU30" i="12"/>
  <c r="FU28" i="12"/>
  <c r="CD34" i="12"/>
  <c r="CD32" i="12"/>
  <c r="CD30" i="12"/>
  <c r="CD28" i="12"/>
  <c r="CD26" i="12"/>
  <c r="CD24" i="12"/>
  <c r="CD22" i="12"/>
  <c r="CD20" i="12"/>
  <c r="CD18" i="12"/>
  <c r="P9" i="15"/>
  <c r="J9" i="15"/>
  <c r="N8" i="15"/>
  <c r="B9" i="15"/>
  <c r="C24" i="12"/>
  <c r="C16" i="5" s="1"/>
  <c r="D16" i="5" s="1"/>
  <c r="C22" i="12"/>
  <c r="C14" i="5" s="1"/>
  <c r="D14" i="5" s="1"/>
  <c r="C20" i="12"/>
  <c r="C12" i="5" s="1"/>
  <c r="D12" i="5" s="1"/>
  <c r="C18" i="12"/>
  <c r="C10" i="5" s="1"/>
  <c r="D10" i="5" s="1"/>
  <c r="C25" i="12"/>
  <c r="C17" i="5" s="1"/>
  <c r="D17" i="5" s="1"/>
  <c r="C23" i="12"/>
  <c r="C15" i="5" s="1"/>
  <c r="D15" i="5" s="1"/>
  <c r="C21" i="12"/>
  <c r="C13" i="5" s="1"/>
  <c r="D13" i="5" s="1"/>
  <c r="C19" i="12"/>
  <c r="C11" i="5" s="1"/>
  <c r="D11" i="5" s="1"/>
  <c r="C17" i="12"/>
  <c r="C9" i="5" s="1"/>
  <c r="D9" i="5" s="1"/>
  <c r="C35" i="12"/>
  <c r="C33" i="12"/>
  <c r="C31" i="12"/>
  <c r="C29" i="12"/>
  <c r="C27" i="12"/>
  <c r="C34" i="12"/>
  <c r="C32" i="12"/>
  <c r="C30" i="12"/>
  <c r="C28" i="12"/>
  <c r="C26" i="12"/>
  <c r="H9" i="5" l="1"/>
  <c r="H13" i="5"/>
  <c r="H17" i="5"/>
  <c r="H12" i="5"/>
  <c r="H16" i="5"/>
  <c r="H11" i="5"/>
  <c r="H15" i="5"/>
  <c r="H10" i="5"/>
  <c r="H14" i="5"/>
  <c r="C18" i="5"/>
  <c r="D18" i="5" s="1"/>
  <c r="C22" i="5"/>
  <c r="D22" i="5" s="1"/>
  <c r="DJ30" i="12"/>
  <c r="I22" i="5" s="1"/>
  <c r="C26" i="5"/>
  <c r="D26" i="5" s="1"/>
  <c r="DJ34" i="12"/>
  <c r="I26" i="5" s="1"/>
  <c r="C21" i="5"/>
  <c r="D21" i="5" s="1"/>
  <c r="DJ29" i="12"/>
  <c r="I21" i="5" s="1"/>
  <c r="C25" i="5"/>
  <c r="D25" i="5" s="1"/>
  <c r="DJ33" i="12"/>
  <c r="I25" i="5" s="1"/>
  <c r="C20" i="5"/>
  <c r="D20" i="5" s="1"/>
  <c r="DJ28" i="12"/>
  <c r="I20" i="5" s="1"/>
  <c r="C24" i="5"/>
  <c r="D24" i="5" s="1"/>
  <c r="DJ32" i="12"/>
  <c r="I24" i="5" s="1"/>
  <c r="C19" i="5"/>
  <c r="D19" i="5" s="1"/>
  <c r="C23" i="5"/>
  <c r="D23" i="5" s="1"/>
  <c r="DJ31" i="12"/>
  <c r="I23" i="5" s="1"/>
  <c r="C27" i="5"/>
  <c r="D27" i="5" s="1"/>
  <c r="DJ35" i="12"/>
  <c r="I27" i="5" s="1"/>
  <c r="B10" i="15"/>
  <c r="N9" i="15"/>
  <c r="K23" i="5" l="1"/>
  <c r="L23" i="5" s="1"/>
  <c r="M23" i="5" s="1"/>
  <c r="J23" i="5"/>
  <c r="H23" i="5"/>
  <c r="H19" i="5"/>
  <c r="K24" i="5"/>
  <c r="J24" i="5"/>
  <c r="H24" i="5"/>
  <c r="K20" i="5"/>
  <c r="J20" i="5"/>
  <c r="H20" i="5"/>
  <c r="K27" i="5"/>
  <c r="J27" i="5"/>
  <c r="H27" i="5"/>
  <c r="K25" i="5"/>
  <c r="J25" i="5"/>
  <c r="L25" i="5" s="1"/>
  <c r="M25" i="5" s="1"/>
  <c r="H25" i="5"/>
  <c r="K21" i="5"/>
  <c r="L21" i="5" s="1"/>
  <c r="M21" i="5" s="1"/>
  <c r="J21" i="5"/>
  <c r="H21" i="5"/>
  <c r="K26" i="5"/>
  <c r="J26" i="5"/>
  <c r="H26" i="5"/>
  <c r="K22" i="5"/>
  <c r="J22" i="5"/>
  <c r="H22" i="5"/>
  <c r="H18" i="5"/>
  <c r="L27" i="5"/>
  <c r="M27" i="5" s="1"/>
  <c r="N10" i="15"/>
  <c r="B11" i="15"/>
  <c r="C49" i="12"/>
  <c r="C48" i="12"/>
  <c r="C47" i="12"/>
  <c r="C46" i="12"/>
  <c r="C45" i="12"/>
  <c r="C44" i="12"/>
  <c r="C43" i="12"/>
  <c r="C42" i="12"/>
  <c r="DX35" i="12"/>
  <c r="DX34" i="12"/>
  <c r="DX33" i="12"/>
  <c r="DX32" i="12"/>
  <c r="DX31" i="12"/>
  <c r="DX30" i="12"/>
  <c r="DX29" i="12"/>
  <c r="DX28" i="12"/>
  <c r="DT28" i="12"/>
  <c r="DS28" i="12"/>
  <c r="DX27" i="12"/>
  <c r="DX26" i="12"/>
  <c r="DX25" i="12"/>
  <c r="DX24" i="12"/>
  <c r="DX23" i="12"/>
  <c r="DX22" i="12"/>
  <c r="DX21" i="12"/>
  <c r="DX20" i="12"/>
  <c r="DX19" i="12"/>
  <c r="DX18" i="12"/>
  <c r="DX17" i="12"/>
  <c r="DX16" i="12"/>
  <c r="O14" i="12"/>
  <c r="N14" i="12"/>
  <c r="M14" i="12"/>
  <c r="L14" i="12"/>
  <c r="K14" i="12"/>
  <c r="J14" i="12"/>
  <c r="I14" i="12"/>
  <c r="L26" i="5" l="1"/>
  <c r="M26" i="5" s="1"/>
  <c r="L20" i="5"/>
  <c r="M20" i="5" s="1"/>
  <c r="L22" i="5"/>
  <c r="M22" i="5" s="1"/>
  <c r="L24" i="5"/>
  <c r="M24" i="5" s="1"/>
  <c r="B12" i="15"/>
  <c r="N11" i="15"/>
  <c r="DS30" i="12"/>
  <c r="DS31" i="12"/>
  <c r="CE11" i="12" s="1"/>
  <c r="CE12" i="12" s="1"/>
  <c r="CE15" i="12" s="1"/>
  <c r="N12" i="15" l="1"/>
  <c r="B13" i="15"/>
  <c r="FV18" i="12"/>
  <c r="FV20" i="12"/>
  <c r="FV22" i="12"/>
  <c r="FV24" i="12"/>
  <c r="FV26" i="12"/>
  <c r="FV28" i="12"/>
  <c r="FV30" i="12"/>
  <c r="FV32" i="12"/>
  <c r="FV34" i="12"/>
  <c r="FV16" i="12"/>
  <c r="FV17" i="12"/>
  <c r="FV19" i="12"/>
  <c r="FV21" i="12"/>
  <c r="FV23" i="12"/>
  <c r="FV25" i="12"/>
  <c r="FV27" i="12"/>
  <c r="FV29" i="12"/>
  <c r="FV31" i="12"/>
  <c r="FV33" i="12"/>
  <c r="FV35" i="12"/>
  <c r="DZ15" i="12"/>
  <c r="AX28" i="12"/>
  <c r="AX30" i="12"/>
  <c r="AX32" i="12"/>
  <c r="AX34" i="12"/>
  <c r="AX29" i="12"/>
  <c r="AX31" i="12"/>
  <c r="AX33" i="12"/>
  <c r="AX35" i="12"/>
  <c r="CF11" i="12"/>
  <c r="AX11" i="12"/>
  <c r="AY11" i="12" s="1"/>
  <c r="Q11" i="12"/>
  <c r="B14" i="15" l="1"/>
  <c r="N13" i="15"/>
  <c r="AZ11" i="12"/>
  <c r="AY12" i="12"/>
  <c r="Q12" i="12"/>
  <c r="Q13" i="12" s="1"/>
  <c r="Q15" i="12" s="1"/>
  <c r="Q16" i="12" s="1"/>
  <c r="AX16" i="12" s="1"/>
  <c r="AX12" i="12"/>
  <c r="CE10" i="12"/>
  <c r="CF12" i="12"/>
  <c r="CF15" i="12" s="1"/>
  <c r="CG11" i="12"/>
  <c r="N14" i="15" l="1"/>
  <c r="B15" i="15"/>
  <c r="DZ12" i="12"/>
  <c r="EA15" i="12"/>
  <c r="AY29" i="12"/>
  <c r="AY31" i="12"/>
  <c r="AY33" i="12"/>
  <c r="AY35" i="12"/>
  <c r="AY28" i="12"/>
  <c r="AY30" i="12"/>
  <c r="AY32" i="12"/>
  <c r="AY34" i="12"/>
  <c r="CE8" i="12"/>
  <c r="Q35" i="12"/>
  <c r="Q33" i="12"/>
  <c r="Q31" i="12"/>
  <c r="Q29" i="12"/>
  <c r="Q27" i="12"/>
  <c r="AX27" i="12" s="1"/>
  <c r="Q25" i="12"/>
  <c r="AX25" i="12" s="1"/>
  <c r="Q23" i="12"/>
  <c r="AX23" i="12" s="1"/>
  <c r="Q21" i="12"/>
  <c r="AX21" i="12" s="1"/>
  <c r="Q17" i="12"/>
  <c r="AX17" i="12" s="1"/>
  <c r="Q34" i="12"/>
  <c r="Q32" i="12"/>
  <c r="Q30" i="12"/>
  <c r="Q28" i="12"/>
  <c r="Q26" i="12"/>
  <c r="AX26" i="12" s="1"/>
  <c r="Q24" i="12"/>
  <c r="AX24" i="12" s="1"/>
  <c r="Q22" i="12"/>
  <c r="AX22" i="12" s="1"/>
  <c r="Q20" i="12"/>
  <c r="AX20" i="12" s="1"/>
  <c r="Q18" i="12"/>
  <c r="AX18" i="12" s="1"/>
  <c r="Q19" i="12"/>
  <c r="AX19" i="12" s="1"/>
  <c r="R12" i="12"/>
  <c r="R13" i="12" s="1"/>
  <c r="R15" i="12" s="1"/>
  <c r="CF10" i="12"/>
  <c r="AY13" i="12"/>
  <c r="CH11" i="12"/>
  <c r="CG12" i="12"/>
  <c r="CG15" i="12" s="1"/>
  <c r="AZ12" i="12"/>
  <c r="BA11" i="12"/>
  <c r="AX13" i="12"/>
  <c r="DZ24" i="12" l="1"/>
  <c r="CE24" i="12" s="1"/>
  <c r="DZ22" i="12"/>
  <c r="DZ20" i="12"/>
  <c r="DZ32" i="12"/>
  <c r="CE32" i="12" s="1"/>
  <c r="DZ28" i="12"/>
  <c r="DZ31" i="12"/>
  <c r="CE31" i="12" s="1"/>
  <c r="DZ27" i="12"/>
  <c r="CE27" i="12" s="1"/>
  <c r="DZ35" i="12"/>
  <c r="DZ25" i="12"/>
  <c r="CE25" i="12" s="1"/>
  <c r="DZ23" i="12"/>
  <c r="DZ21" i="12"/>
  <c r="CE21" i="12" s="1"/>
  <c r="DZ19" i="12"/>
  <c r="CE19" i="12" s="1"/>
  <c r="DZ34" i="12"/>
  <c r="CE34" i="12" s="1"/>
  <c r="DZ30" i="12"/>
  <c r="DZ26" i="12"/>
  <c r="CE26" i="12" s="1"/>
  <c r="DZ33" i="12"/>
  <c r="CE33" i="12" s="1"/>
  <c r="DZ29" i="12"/>
  <c r="CE29" i="12" s="1"/>
  <c r="DZ18" i="12"/>
  <c r="DZ17" i="12"/>
  <c r="CE17" i="12" s="1"/>
  <c r="CE22" i="12"/>
  <c r="CE20" i="12"/>
  <c r="N15" i="15"/>
  <c r="B16" i="15"/>
  <c r="CE23" i="12"/>
  <c r="CE28" i="12"/>
  <c r="CE35" i="12"/>
  <c r="CE18" i="12"/>
  <c r="CE30" i="12"/>
  <c r="CF8" i="12"/>
  <c r="EA12" i="12"/>
  <c r="EB15" i="12"/>
  <c r="AZ28" i="12"/>
  <c r="AZ30" i="12"/>
  <c r="AZ32" i="12"/>
  <c r="AZ34" i="12"/>
  <c r="AZ29" i="12"/>
  <c r="AZ31" i="12"/>
  <c r="AZ33" i="12"/>
  <c r="AZ35" i="12"/>
  <c r="R34" i="12"/>
  <c r="R32" i="12"/>
  <c r="R30" i="12"/>
  <c r="R28" i="12"/>
  <c r="R26" i="12"/>
  <c r="AY26" i="12" s="1"/>
  <c r="R24" i="12"/>
  <c r="AY24" i="12" s="1"/>
  <c r="R22" i="12"/>
  <c r="AY22" i="12" s="1"/>
  <c r="R35" i="12"/>
  <c r="R33" i="12"/>
  <c r="R31" i="12"/>
  <c r="R29" i="12"/>
  <c r="R27" i="12"/>
  <c r="AY27" i="12" s="1"/>
  <c r="R25" i="12"/>
  <c r="AY25" i="12" s="1"/>
  <c r="R23" i="12"/>
  <c r="AY23" i="12" s="1"/>
  <c r="R21" i="12"/>
  <c r="AY21" i="12" s="1"/>
  <c r="R19" i="12"/>
  <c r="AY19" i="12" s="1"/>
  <c r="R17" i="12"/>
  <c r="AY17" i="12" s="1"/>
  <c r="R16" i="12"/>
  <c r="AY16" i="12" s="1"/>
  <c r="R20" i="12"/>
  <c r="AY20" i="12" s="1"/>
  <c r="R18" i="12"/>
  <c r="AY18" i="12" s="1"/>
  <c r="AX15" i="12"/>
  <c r="AX14" i="12"/>
  <c r="AY15" i="12"/>
  <c r="AY14" i="12"/>
  <c r="BA12" i="12"/>
  <c r="BB11" i="12"/>
  <c r="AZ13" i="12"/>
  <c r="S12" i="12"/>
  <c r="S13" i="12" s="1"/>
  <c r="S15" i="12" s="1"/>
  <c r="CG10" i="12"/>
  <c r="CH12" i="12"/>
  <c r="CH15" i="12" s="1"/>
  <c r="CI11" i="12"/>
  <c r="EA34" i="12" l="1"/>
  <c r="CF34" i="12" s="1"/>
  <c r="EA32" i="12"/>
  <c r="CF32" i="12" s="1"/>
  <c r="EA30" i="12"/>
  <c r="EA28" i="12"/>
  <c r="EA26" i="12"/>
  <c r="CF26" i="12" s="1"/>
  <c r="EA25" i="12"/>
  <c r="CF25" i="12" s="1"/>
  <c r="EA21" i="12"/>
  <c r="EA17" i="12"/>
  <c r="EA24" i="12"/>
  <c r="CF24" i="12" s="1"/>
  <c r="EA35" i="12"/>
  <c r="CF35" i="12" s="1"/>
  <c r="EA33" i="12"/>
  <c r="CF33" i="12" s="1"/>
  <c r="EA31" i="12"/>
  <c r="EA29" i="12"/>
  <c r="CF29" i="12" s="1"/>
  <c r="EA27" i="12"/>
  <c r="CF27" i="12" s="1"/>
  <c r="EA23" i="12"/>
  <c r="CF23" i="12" s="1"/>
  <c r="EA19" i="12"/>
  <c r="CF19" i="12" s="1"/>
  <c r="EA22" i="12"/>
  <c r="CF22" i="12" s="1"/>
  <c r="EA20" i="12"/>
  <c r="CF20" i="12" s="1"/>
  <c r="EA18" i="12"/>
  <c r="CF18" i="12" s="1"/>
  <c r="N16" i="15"/>
  <c r="B17" i="15"/>
  <c r="CF17" i="12"/>
  <c r="CF28" i="12"/>
  <c r="CF30" i="12"/>
  <c r="CF21" i="12"/>
  <c r="CF31" i="12"/>
  <c r="CG8" i="12"/>
  <c r="EB12" i="12"/>
  <c r="EC15" i="12"/>
  <c r="BA29" i="12"/>
  <c r="BA31" i="12"/>
  <c r="BA33" i="12"/>
  <c r="BA35" i="12"/>
  <c r="BA28" i="12"/>
  <c r="BA30" i="12"/>
  <c r="BA32" i="12"/>
  <c r="BA34" i="12"/>
  <c r="S35" i="12"/>
  <c r="S33" i="12"/>
  <c r="S31" i="12"/>
  <c r="S29" i="12"/>
  <c r="S27" i="12"/>
  <c r="AZ27" i="12" s="1"/>
  <c r="S25" i="12"/>
  <c r="AZ25" i="12" s="1"/>
  <c r="S23" i="12"/>
  <c r="AZ23" i="12" s="1"/>
  <c r="S21" i="12"/>
  <c r="AZ21" i="12" s="1"/>
  <c r="S34" i="12"/>
  <c r="S32" i="12"/>
  <c r="S30" i="12"/>
  <c r="S28" i="12"/>
  <c r="S26" i="12"/>
  <c r="AZ26" i="12" s="1"/>
  <c r="S24" i="12"/>
  <c r="AZ24" i="12" s="1"/>
  <c r="S22" i="12"/>
  <c r="AZ22" i="12" s="1"/>
  <c r="S20" i="12"/>
  <c r="AZ20" i="12" s="1"/>
  <c r="S18" i="12"/>
  <c r="AZ18" i="12" s="1"/>
  <c r="S19" i="12"/>
  <c r="AZ19" i="12" s="1"/>
  <c r="S17" i="12"/>
  <c r="AZ17" i="12" s="1"/>
  <c r="S16" i="12"/>
  <c r="AZ16" i="12" s="1"/>
  <c r="AZ14" i="12"/>
  <c r="AZ15" i="12"/>
  <c r="BA13" i="12"/>
  <c r="BB12" i="12"/>
  <c r="BC11" i="12"/>
  <c r="CI12" i="12"/>
  <c r="CI15" i="12" s="1"/>
  <c r="CJ11" i="12"/>
  <c r="CH10" i="12"/>
  <c r="T12" i="12"/>
  <c r="T13" i="12" s="1"/>
  <c r="T15" i="12" s="1"/>
  <c r="EB35" i="12" l="1"/>
  <c r="CG35" i="12" s="1"/>
  <c r="EB25" i="12"/>
  <c r="EB23" i="12"/>
  <c r="CG23" i="12" s="1"/>
  <c r="EB21" i="12"/>
  <c r="EB19" i="12"/>
  <c r="CG19" i="12" s="1"/>
  <c r="EB33" i="12"/>
  <c r="CG33" i="12" s="1"/>
  <c r="EB29" i="12"/>
  <c r="EB32" i="12"/>
  <c r="CG32" i="12" s="1"/>
  <c r="EB28" i="12"/>
  <c r="CG28" i="12" s="1"/>
  <c r="EB24" i="12"/>
  <c r="CG24" i="12" s="1"/>
  <c r="EB22" i="12"/>
  <c r="CG22" i="12" s="1"/>
  <c r="EB20" i="12"/>
  <c r="EB31" i="12"/>
  <c r="CG31" i="12" s="1"/>
  <c r="EB27" i="12"/>
  <c r="CG27" i="12" s="1"/>
  <c r="EB34" i="12"/>
  <c r="CG34" i="12" s="1"/>
  <c r="EB30" i="12"/>
  <c r="CG30" i="12" s="1"/>
  <c r="EB26" i="12"/>
  <c r="CG26" i="12" s="1"/>
  <c r="EB17" i="12"/>
  <c r="CG17" i="12" s="1"/>
  <c r="EB18" i="12"/>
  <c r="CG18" i="12" s="1"/>
  <c r="B18" i="15"/>
  <c r="N17" i="15"/>
  <c r="CH8" i="12"/>
  <c r="EC12" i="12"/>
  <c r="CG21" i="12"/>
  <c r="CG25" i="12"/>
  <c r="CG29" i="12"/>
  <c r="CG20" i="12"/>
  <c r="ED15" i="12"/>
  <c r="BB28" i="12"/>
  <c r="BB30" i="12"/>
  <c r="BB32" i="12"/>
  <c r="BB34" i="12"/>
  <c r="BB29" i="12"/>
  <c r="BB31" i="12"/>
  <c r="BB33" i="12"/>
  <c r="BB35" i="12"/>
  <c r="T34" i="12"/>
  <c r="T32" i="12"/>
  <c r="T30" i="12"/>
  <c r="T28" i="12"/>
  <c r="T26" i="12"/>
  <c r="BA26" i="12" s="1"/>
  <c r="T24" i="12"/>
  <c r="BA24" i="12" s="1"/>
  <c r="T22" i="12"/>
  <c r="BA22" i="12" s="1"/>
  <c r="T35" i="12"/>
  <c r="T33" i="12"/>
  <c r="T31" i="12"/>
  <c r="T29" i="12"/>
  <c r="T27" i="12"/>
  <c r="BA27" i="12" s="1"/>
  <c r="T25" i="12"/>
  <c r="BA25" i="12" s="1"/>
  <c r="T23" i="12"/>
  <c r="BA23" i="12" s="1"/>
  <c r="T21" i="12"/>
  <c r="BA21" i="12" s="1"/>
  <c r="T19" i="12"/>
  <c r="BA19" i="12" s="1"/>
  <c r="T17" i="12"/>
  <c r="BA17" i="12" s="1"/>
  <c r="T16" i="12"/>
  <c r="BA16" i="12" s="1"/>
  <c r="T20" i="12"/>
  <c r="BA20" i="12" s="1"/>
  <c r="T18" i="12"/>
  <c r="BA18" i="12" s="1"/>
  <c r="CI10" i="12"/>
  <c r="U12" i="12"/>
  <c r="U13" i="12" s="1"/>
  <c r="U15" i="12" s="1"/>
  <c r="BD11" i="12"/>
  <c r="BC12" i="12"/>
  <c r="BA15" i="12"/>
  <c r="BA14" i="12"/>
  <c r="BB13" i="12"/>
  <c r="CJ12" i="12"/>
  <c r="CJ15" i="12" s="1"/>
  <c r="CK11" i="12"/>
  <c r="EC35" i="12" l="1"/>
  <c r="CH35" i="12" s="1"/>
  <c r="EC33" i="12"/>
  <c r="EC31" i="12"/>
  <c r="CH31" i="12" s="1"/>
  <c r="EC29" i="12"/>
  <c r="CH29" i="12" s="1"/>
  <c r="EC27" i="12"/>
  <c r="EC22" i="12"/>
  <c r="EC18" i="12"/>
  <c r="EC25" i="12"/>
  <c r="EC21" i="12"/>
  <c r="CH21" i="12" s="1"/>
  <c r="EC34" i="12"/>
  <c r="EC32" i="12"/>
  <c r="CH32" i="12" s="1"/>
  <c r="EC30" i="12"/>
  <c r="CH30" i="12" s="1"/>
  <c r="EC28" i="12"/>
  <c r="CH28" i="12" s="1"/>
  <c r="EC26" i="12"/>
  <c r="CH26" i="12" s="1"/>
  <c r="EC24" i="12"/>
  <c r="CH24" i="12" s="1"/>
  <c r="EC20" i="12"/>
  <c r="CH20" i="12" s="1"/>
  <c r="EC23" i="12"/>
  <c r="CH23" i="12" s="1"/>
  <c r="EC19" i="12"/>
  <c r="CH19" i="12" s="1"/>
  <c r="EC17" i="12"/>
  <c r="CH17" i="12" s="1"/>
  <c r="N18" i="15"/>
  <c r="B19" i="15"/>
  <c r="CI8" i="12"/>
  <c r="ED12" i="12"/>
  <c r="CH25" i="12"/>
  <c r="CH27" i="12"/>
  <c r="CH33" i="12"/>
  <c r="CH18" i="12"/>
  <c r="CH22" i="12"/>
  <c r="CH34" i="12"/>
  <c r="EE15" i="12"/>
  <c r="BC29" i="12"/>
  <c r="BC31" i="12"/>
  <c r="BC33" i="12"/>
  <c r="BC35" i="12"/>
  <c r="BC28" i="12"/>
  <c r="BC30" i="12"/>
  <c r="BC32" i="12"/>
  <c r="BC34" i="12"/>
  <c r="U35" i="12"/>
  <c r="U33" i="12"/>
  <c r="U31" i="12"/>
  <c r="U29" i="12"/>
  <c r="U27" i="12"/>
  <c r="BB27" i="12" s="1"/>
  <c r="U25" i="12"/>
  <c r="BB25" i="12" s="1"/>
  <c r="U23" i="12"/>
  <c r="BB23" i="12" s="1"/>
  <c r="U21" i="12"/>
  <c r="BB21" i="12" s="1"/>
  <c r="U34" i="12"/>
  <c r="U32" i="12"/>
  <c r="U30" i="12"/>
  <c r="U28" i="12"/>
  <c r="U26" i="12"/>
  <c r="BB26" i="12" s="1"/>
  <c r="U24" i="12"/>
  <c r="BB24" i="12" s="1"/>
  <c r="U22" i="12"/>
  <c r="BB22" i="12" s="1"/>
  <c r="U20" i="12"/>
  <c r="BB20" i="12" s="1"/>
  <c r="U18" i="12"/>
  <c r="BB18" i="12" s="1"/>
  <c r="U19" i="12"/>
  <c r="BB19" i="12" s="1"/>
  <c r="U17" i="12"/>
  <c r="BB17" i="12" s="1"/>
  <c r="U16" i="12"/>
  <c r="BB16" i="12" s="1"/>
  <c r="V12" i="12"/>
  <c r="V13" i="12" s="1"/>
  <c r="V15" i="12" s="1"/>
  <c r="CJ10" i="12"/>
  <c r="EE12" i="12" s="1"/>
  <c r="BB15" i="12"/>
  <c r="BB14" i="12"/>
  <c r="BC13" i="12"/>
  <c r="BD12" i="12"/>
  <c r="BE11" i="12"/>
  <c r="CL11" i="12"/>
  <c r="CK12" i="12"/>
  <c r="CK15" i="12" s="1"/>
  <c r="EE25" i="12" l="1"/>
  <c r="EE34" i="12"/>
  <c r="CJ34" i="12" s="1"/>
  <c r="EE32" i="12"/>
  <c r="CJ32" i="12" s="1"/>
  <c r="EE30" i="12"/>
  <c r="EE28" i="12"/>
  <c r="CJ28" i="12" s="1"/>
  <c r="EE26" i="12"/>
  <c r="EE23" i="12"/>
  <c r="EE19" i="12"/>
  <c r="EE22" i="12"/>
  <c r="EE35" i="12"/>
  <c r="EE33" i="12"/>
  <c r="CJ33" i="12" s="1"/>
  <c r="EE31" i="12"/>
  <c r="CJ31" i="12" s="1"/>
  <c r="EE29" i="12"/>
  <c r="CJ29" i="12" s="1"/>
  <c r="EE27" i="12"/>
  <c r="EE21" i="12"/>
  <c r="EE18" i="12"/>
  <c r="EE17" i="12"/>
  <c r="EE24" i="12"/>
  <c r="EE20" i="12"/>
  <c r="ED24" i="12"/>
  <c r="CI24" i="12" s="1"/>
  <c r="ED22" i="12"/>
  <c r="CI22" i="12" s="1"/>
  <c r="ED20" i="12"/>
  <c r="CI20" i="12" s="1"/>
  <c r="ED34" i="12"/>
  <c r="CI34" i="12" s="1"/>
  <c r="ED30" i="12"/>
  <c r="ED26" i="12"/>
  <c r="CI26" i="12" s="1"/>
  <c r="ED33" i="12"/>
  <c r="CI33" i="12" s="1"/>
  <c r="ED29" i="12"/>
  <c r="ED35" i="12"/>
  <c r="CI35" i="12" s="1"/>
  <c r="ED25" i="12"/>
  <c r="CI25" i="12" s="1"/>
  <c r="ED23" i="12"/>
  <c r="CI23" i="12" s="1"/>
  <c r="ED21" i="12"/>
  <c r="CI21" i="12" s="1"/>
  <c r="ED19" i="12"/>
  <c r="CI19" i="12" s="1"/>
  <c r="ED32" i="12"/>
  <c r="CI32" i="12" s="1"/>
  <c r="ED28" i="12"/>
  <c r="CI28" i="12" s="1"/>
  <c r="ED31" i="12"/>
  <c r="CI31" i="12" s="1"/>
  <c r="ED27" i="12"/>
  <c r="CI27" i="12" s="1"/>
  <c r="ED18" i="12"/>
  <c r="CI18" i="12" s="1"/>
  <c r="ED17" i="12"/>
  <c r="CI17" i="12" s="1"/>
  <c r="N19" i="15"/>
  <c r="B20" i="15"/>
  <c r="CJ30" i="12"/>
  <c r="CJ35" i="12"/>
  <c r="CI30" i="12"/>
  <c r="CI29" i="12"/>
  <c r="EF15" i="12"/>
  <c r="BD28" i="12"/>
  <c r="BD30" i="12"/>
  <c r="BD32" i="12"/>
  <c r="BD34" i="12"/>
  <c r="BD29" i="12"/>
  <c r="BD31" i="12"/>
  <c r="BD33" i="12"/>
  <c r="BD35" i="12"/>
  <c r="CJ8" i="12"/>
  <c r="V34" i="12"/>
  <c r="V32" i="12"/>
  <c r="V30" i="12"/>
  <c r="V28" i="12"/>
  <c r="V26" i="12"/>
  <c r="BC26" i="12" s="1"/>
  <c r="V24" i="12"/>
  <c r="BC24" i="12" s="1"/>
  <c r="V22" i="12"/>
  <c r="BC22" i="12" s="1"/>
  <c r="V35" i="12"/>
  <c r="V33" i="12"/>
  <c r="V31" i="12"/>
  <c r="V29" i="12"/>
  <c r="V27" i="12"/>
  <c r="BC27" i="12" s="1"/>
  <c r="V25" i="12"/>
  <c r="BC25" i="12" s="1"/>
  <c r="V23" i="12"/>
  <c r="BC23" i="12" s="1"/>
  <c r="V21" i="12"/>
  <c r="BC21" i="12" s="1"/>
  <c r="V19" i="12"/>
  <c r="BC19" i="12" s="1"/>
  <c r="V17" i="12"/>
  <c r="BC17" i="12" s="1"/>
  <c r="V16" i="12"/>
  <c r="BC16" i="12" s="1"/>
  <c r="V20" i="12"/>
  <c r="BC20" i="12" s="1"/>
  <c r="V18" i="12"/>
  <c r="BC18" i="12" s="1"/>
  <c r="W12" i="12"/>
  <c r="W13" i="12" s="1"/>
  <c r="W15" i="12" s="1"/>
  <c r="CK10" i="12"/>
  <c r="BE12" i="12"/>
  <c r="BF11" i="12"/>
  <c r="CL12" i="12"/>
  <c r="CL15" i="12" s="1"/>
  <c r="CM11" i="12"/>
  <c r="BD13" i="12"/>
  <c r="BC15" i="12"/>
  <c r="BC14" i="12"/>
  <c r="CJ26" i="12" l="1"/>
  <c r="CJ27" i="12"/>
  <c r="CJ25" i="12"/>
  <c r="CJ21" i="12"/>
  <c r="CJ22" i="12"/>
  <c r="CJ18" i="12"/>
  <c r="CJ17" i="12"/>
  <c r="CJ23" i="12"/>
  <c r="CJ24" i="12"/>
  <c r="CJ20" i="12"/>
  <c r="CJ19" i="12"/>
  <c r="N20" i="15"/>
  <c r="B21" i="15"/>
  <c r="N21" i="15" s="1"/>
  <c r="CK8" i="12"/>
  <c r="EF12" i="12"/>
  <c r="EG15" i="12"/>
  <c r="BE29" i="12"/>
  <c r="BE31" i="12"/>
  <c r="BE33" i="12"/>
  <c r="BE35" i="12"/>
  <c r="BE28" i="12"/>
  <c r="BE30" i="12"/>
  <c r="BE32" i="12"/>
  <c r="BE34" i="12"/>
  <c r="W35" i="12"/>
  <c r="W33" i="12"/>
  <c r="W31" i="12"/>
  <c r="W29" i="12"/>
  <c r="W27" i="12"/>
  <c r="BD27" i="12" s="1"/>
  <c r="W25" i="12"/>
  <c r="BD25" i="12" s="1"/>
  <c r="W23" i="12"/>
  <c r="BD23" i="12" s="1"/>
  <c r="W21" i="12"/>
  <c r="BD21" i="12" s="1"/>
  <c r="W34" i="12"/>
  <c r="W32" i="12"/>
  <c r="W30" i="12"/>
  <c r="W28" i="12"/>
  <c r="W26" i="12"/>
  <c r="BD26" i="12" s="1"/>
  <c r="W24" i="12"/>
  <c r="BD24" i="12" s="1"/>
  <c r="W22" i="12"/>
  <c r="BD22" i="12" s="1"/>
  <c r="W20" i="12"/>
  <c r="BD20" i="12" s="1"/>
  <c r="W18" i="12"/>
  <c r="BD18" i="12" s="1"/>
  <c r="W19" i="12"/>
  <c r="BD19" i="12" s="1"/>
  <c r="W17" i="12"/>
  <c r="BD17" i="12" s="1"/>
  <c r="W16" i="12"/>
  <c r="BD16" i="12" s="1"/>
  <c r="BD14" i="12"/>
  <c r="BD15" i="12"/>
  <c r="BE13" i="12"/>
  <c r="CL10" i="12"/>
  <c r="X12" i="12"/>
  <c r="X13" i="12" s="1"/>
  <c r="X15" i="12" s="1"/>
  <c r="CM12" i="12"/>
  <c r="CM15" i="12" s="1"/>
  <c r="CN11" i="12"/>
  <c r="BF12" i="12"/>
  <c r="BG11" i="12"/>
  <c r="EF35" i="12" l="1"/>
  <c r="CK35" i="12" s="1"/>
  <c r="EF23" i="12"/>
  <c r="CK23" i="12" s="1"/>
  <c r="EF21" i="12"/>
  <c r="CK21" i="12" s="1"/>
  <c r="EF19" i="12"/>
  <c r="CK19" i="12" s="1"/>
  <c r="EF31" i="12"/>
  <c r="CK31" i="12" s="1"/>
  <c r="EF27" i="12"/>
  <c r="CK27" i="12" s="1"/>
  <c r="EF34" i="12"/>
  <c r="CK34" i="12" s="1"/>
  <c r="EF30" i="12"/>
  <c r="EF26" i="12"/>
  <c r="CK26" i="12" s="1"/>
  <c r="EF24" i="12"/>
  <c r="CK24" i="12" s="1"/>
  <c r="EF22" i="12"/>
  <c r="CK22" i="12" s="1"/>
  <c r="EF20" i="12"/>
  <c r="CK20" i="12" s="1"/>
  <c r="EF33" i="12"/>
  <c r="CK33" i="12" s="1"/>
  <c r="EF29" i="12"/>
  <c r="CK29" i="12" s="1"/>
  <c r="EF25" i="12"/>
  <c r="CK25" i="12" s="1"/>
  <c r="EF32" i="12"/>
  <c r="CK32" i="12" s="1"/>
  <c r="EF28" i="12"/>
  <c r="CK28" i="12" s="1"/>
  <c r="EF17" i="12"/>
  <c r="CK17" i="12" s="1"/>
  <c r="EF18" i="12"/>
  <c r="CK18" i="12" s="1"/>
  <c r="P3" i="15"/>
  <c r="R3" i="15" s="1"/>
  <c r="Q3" i="15"/>
  <c r="G5" i="5" s="1"/>
  <c r="O3" i="15"/>
  <c r="H3" i="12" s="1"/>
  <c r="G2" i="5" s="1"/>
  <c r="CL8" i="12"/>
  <c r="EG12" i="12"/>
  <c r="CK30" i="12"/>
  <c r="EH15" i="12"/>
  <c r="BF28" i="12"/>
  <c r="BF30" i="12"/>
  <c r="BF32" i="12"/>
  <c r="BF34" i="12"/>
  <c r="BF29" i="12"/>
  <c r="BF31" i="12"/>
  <c r="BF33" i="12"/>
  <c r="BF35" i="12"/>
  <c r="X34" i="12"/>
  <c r="X32" i="12"/>
  <c r="X30" i="12"/>
  <c r="X28" i="12"/>
  <c r="X26" i="12"/>
  <c r="BE26" i="12" s="1"/>
  <c r="X24" i="12"/>
  <c r="BE24" i="12" s="1"/>
  <c r="X22" i="12"/>
  <c r="BE22" i="12" s="1"/>
  <c r="X35" i="12"/>
  <c r="X33" i="12"/>
  <c r="X31" i="12"/>
  <c r="X29" i="12"/>
  <c r="X27" i="12"/>
  <c r="BE27" i="12" s="1"/>
  <c r="X25" i="12"/>
  <c r="BE25" i="12" s="1"/>
  <c r="X23" i="12"/>
  <c r="BE23" i="12" s="1"/>
  <c r="X21" i="12"/>
  <c r="BE21" i="12" s="1"/>
  <c r="X19" i="12"/>
  <c r="BE19" i="12" s="1"/>
  <c r="X17" i="12"/>
  <c r="BE17" i="12" s="1"/>
  <c r="X16" i="12"/>
  <c r="BE16" i="12" s="1"/>
  <c r="X20" i="12"/>
  <c r="BE20" i="12" s="1"/>
  <c r="X18" i="12"/>
  <c r="BE18" i="12" s="1"/>
  <c r="CM10" i="12"/>
  <c r="Y12" i="12"/>
  <c r="Y13" i="12" s="1"/>
  <c r="Y15" i="12" s="1"/>
  <c r="BF13" i="12"/>
  <c r="CN12" i="12"/>
  <c r="CN15" i="12" s="1"/>
  <c r="CO11" i="12"/>
  <c r="BH11" i="12"/>
  <c r="BG12" i="12"/>
  <c r="BE15" i="12"/>
  <c r="BE14" i="12"/>
  <c r="K19" i="5" l="1"/>
  <c r="K18" i="5"/>
  <c r="EG35" i="12"/>
  <c r="CL35" i="12" s="1"/>
  <c r="EG33" i="12"/>
  <c r="EG31" i="12"/>
  <c r="CL31" i="12" s="1"/>
  <c r="EG29" i="12"/>
  <c r="CL29" i="12" s="1"/>
  <c r="EG27" i="12"/>
  <c r="EG25" i="12"/>
  <c r="CL25" i="12" s="1"/>
  <c r="EG24" i="12"/>
  <c r="CL24" i="12" s="1"/>
  <c r="EG20" i="12"/>
  <c r="CL20" i="12" s="1"/>
  <c r="EG23" i="12"/>
  <c r="CL23" i="12" s="1"/>
  <c r="EG34" i="12"/>
  <c r="EG32" i="12"/>
  <c r="CL32" i="12" s="1"/>
  <c r="EG30" i="12"/>
  <c r="CL30" i="12" s="1"/>
  <c r="EG28" i="12"/>
  <c r="CL28" i="12" s="1"/>
  <c r="EG26" i="12"/>
  <c r="CL26" i="12" s="1"/>
  <c r="EG22" i="12"/>
  <c r="CL22" i="12" s="1"/>
  <c r="EG21" i="12"/>
  <c r="CL21" i="12" s="1"/>
  <c r="EG19" i="12"/>
  <c r="CL19" i="12" s="1"/>
  <c r="EG17" i="12"/>
  <c r="CL17" i="12" s="1"/>
  <c r="EG18" i="12"/>
  <c r="CL18" i="12" s="1"/>
  <c r="K13" i="5"/>
  <c r="K12" i="5"/>
  <c r="K11" i="5"/>
  <c r="K10" i="5"/>
  <c r="K9" i="5"/>
  <c r="K17" i="5"/>
  <c r="K16" i="5"/>
  <c r="K15" i="5"/>
  <c r="K14" i="5"/>
  <c r="H4" i="12"/>
  <c r="G3" i="5" s="1"/>
  <c r="H5" i="12"/>
  <c r="CM8" i="12"/>
  <c r="EH12" i="12"/>
  <c r="CL27" i="12"/>
  <c r="CL33" i="12"/>
  <c r="CL34" i="12"/>
  <c r="EI15" i="12"/>
  <c r="Y35" i="12"/>
  <c r="Y33" i="12"/>
  <c r="Y31" i="12"/>
  <c r="Y29" i="12"/>
  <c r="Y27" i="12"/>
  <c r="BF27" i="12" s="1"/>
  <c r="Y25" i="12"/>
  <c r="BF25" i="12" s="1"/>
  <c r="Y23" i="12"/>
  <c r="BF23" i="12" s="1"/>
  <c r="Y21" i="12"/>
  <c r="BF21" i="12" s="1"/>
  <c r="Y34" i="12"/>
  <c r="Y32" i="12"/>
  <c r="Y30" i="12"/>
  <c r="Y28" i="12"/>
  <c r="Y26" i="12"/>
  <c r="BF26" i="12" s="1"/>
  <c r="Y24" i="12"/>
  <c r="BF24" i="12" s="1"/>
  <c r="Y22" i="12"/>
  <c r="BF22" i="12" s="1"/>
  <c r="Y20" i="12"/>
  <c r="BF20" i="12" s="1"/>
  <c r="Y18" i="12"/>
  <c r="BF18" i="12" s="1"/>
  <c r="Y19" i="12"/>
  <c r="BF19" i="12" s="1"/>
  <c r="Y17" i="12"/>
  <c r="BF17" i="12" s="1"/>
  <c r="Y16" i="12"/>
  <c r="BF16" i="12" s="1"/>
  <c r="BG13" i="12"/>
  <c r="CP11" i="12"/>
  <c r="CO12" i="12"/>
  <c r="CO15" i="12" s="1"/>
  <c r="BH12" i="12"/>
  <c r="BI11" i="12"/>
  <c r="Z12" i="12"/>
  <c r="Z13" i="12" s="1"/>
  <c r="Z15" i="12" s="1"/>
  <c r="CN10" i="12"/>
  <c r="BF15" i="12"/>
  <c r="BF14" i="12"/>
  <c r="J19" i="5" l="1"/>
  <c r="L19" i="5" s="1"/>
  <c r="M19" i="5" s="1"/>
  <c r="J18" i="5"/>
  <c r="L18" i="5" s="1"/>
  <c r="M18" i="5" s="1"/>
  <c r="EH24" i="12"/>
  <c r="CM24" i="12" s="1"/>
  <c r="EH22" i="12"/>
  <c r="CM22" i="12" s="1"/>
  <c r="EH20" i="12"/>
  <c r="CM20" i="12" s="1"/>
  <c r="EH32" i="12"/>
  <c r="CM32" i="12" s="1"/>
  <c r="EH28" i="12"/>
  <c r="CM28" i="12" s="1"/>
  <c r="EH31" i="12"/>
  <c r="EH27" i="12"/>
  <c r="CM27" i="12" s="1"/>
  <c r="EH35" i="12"/>
  <c r="CM35" i="12" s="1"/>
  <c r="EH23" i="12"/>
  <c r="CM23" i="12" s="1"/>
  <c r="EH21" i="12"/>
  <c r="CM21" i="12" s="1"/>
  <c r="EH19" i="12"/>
  <c r="CM19" i="12" s="1"/>
  <c r="EH34" i="12"/>
  <c r="CM34" i="12" s="1"/>
  <c r="EH30" i="12"/>
  <c r="CM30" i="12" s="1"/>
  <c r="EH26" i="12"/>
  <c r="CM26" i="12" s="1"/>
  <c r="EH33" i="12"/>
  <c r="CM33" i="12" s="1"/>
  <c r="EH29" i="12"/>
  <c r="CM29" i="12" s="1"/>
  <c r="EH25" i="12"/>
  <c r="CM25" i="12" s="1"/>
  <c r="EH18" i="12"/>
  <c r="CM18" i="12" s="1"/>
  <c r="EH17" i="12"/>
  <c r="CM17" i="12" s="1"/>
  <c r="J9" i="5"/>
  <c r="L9" i="5" s="1"/>
  <c r="J17" i="5"/>
  <c r="L17" i="5" s="1"/>
  <c r="M17" i="5" s="1"/>
  <c r="J16" i="5"/>
  <c r="L16" i="5" s="1"/>
  <c r="M16" i="5" s="1"/>
  <c r="J15" i="5"/>
  <c r="L15" i="5" s="1"/>
  <c r="M15" i="5" s="1"/>
  <c r="J14" i="5"/>
  <c r="L14" i="5" s="1"/>
  <c r="M14" i="5" s="1"/>
  <c r="J13" i="5"/>
  <c r="L13" i="5" s="1"/>
  <c r="M13" i="5" s="1"/>
  <c r="J12" i="5"/>
  <c r="L12" i="5" s="1"/>
  <c r="M12" i="5" s="1"/>
  <c r="J11" i="5"/>
  <c r="L11" i="5" s="1"/>
  <c r="M11" i="5" s="1"/>
  <c r="J10" i="5"/>
  <c r="L10" i="5" s="1"/>
  <c r="M10" i="5" s="1"/>
  <c r="CN8" i="12"/>
  <c r="EI12" i="12"/>
  <c r="CM31" i="12"/>
  <c r="EJ15" i="12"/>
  <c r="Z34" i="12"/>
  <c r="BG34" i="12" s="1"/>
  <c r="Z32" i="12"/>
  <c r="BG32" i="12" s="1"/>
  <c r="Z30" i="12"/>
  <c r="BG30" i="12" s="1"/>
  <c r="Z28" i="12"/>
  <c r="BG28" i="12" s="1"/>
  <c r="Z26" i="12"/>
  <c r="BG26" i="12" s="1"/>
  <c r="Z24" i="12"/>
  <c r="BG24" i="12" s="1"/>
  <c r="Z22" i="12"/>
  <c r="BG22" i="12" s="1"/>
  <c r="Z35" i="12"/>
  <c r="BG35" i="12" s="1"/>
  <c r="Z33" i="12"/>
  <c r="BG33" i="12" s="1"/>
  <c r="Z31" i="12"/>
  <c r="BG31" i="12" s="1"/>
  <c r="Z29" i="12"/>
  <c r="BG29" i="12" s="1"/>
  <c r="Z27" i="12"/>
  <c r="BG27" i="12" s="1"/>
  <c r="Z25" i="12"/>
  <c r="BG25" i="12" s="1"/>
  <c r="Z23" i="12"/>
  <c r="BG23" i="12" s="1"/>
  <c r="Z21" i="12"/>
  <c r="BG21" i="12" s="1"/>
  <c r="Z19" i="12"/>
  <c r="BG19" i="12" s="1"/>
  <c r="Z17" i="12"/>
  <c r="BG17" i="12" s="1"/>
  <c r="Z16" i="12"/>
  <c r="BG16" i="12" s="1"/>
  <c r="Z20" i="12"/>
  <c r="BG20" i="12" s="1"/>
  <c r="Z18" i="12"/>
  <c r="BG18" i="12" s="1"/>
  <c r="BG15" i="12"/>
  <c r="BG14" i="12"/>
  <c r="AA12" i="12"/>
  <c r="AA13" i="12" s="1"/>
  <c r="AA15" i="12" s="1"/>
  <c r="CO10" i="12"/>
  <c r="BH13" i="12"/>
  <c r="BI12" i="12"/>
  <c r="BJ11" i="12"/>
  <c r="CP12" i="12"/>
  <c r="CP15" i="12" s="1"/>
  <c r="CQ11" i="12"/>
  <c r="EI34" i="12" l="1"/>
  <c r="CN34" i="12" s="1"/>
  <c r="EI32" i="12"/>
  <c r="CN32" i="12" s="1"/>
  <c r="EI30" i="12"/>
  <c r="CN30" i="12" s="1"/>
  <c r="EI28" i="12"/>
  <c r="EI26" i="12"/>
  <c r="CN26" i="12" s="1"/>
  <c r="EI21" i="12"/>
  <c r="CN21" i="12" s="1"/>
  <c r="EI18" i="12"/>
  <c r="CN18" i="12" s="1"/>
  <c r="EI17" i="12"/>
  <c r="CN17" i="12" s="1"/>
  <c r="EI24" i="12"/>
  <c r="CN24" i="12" s="1"/>
  <c r="EI35" i="12"/>
  <c r="CN35" i="12" s="1"/>
  <c r="EI33" i="12"/>
  <c r="CN33" i="12" s="1"/>
  <c r="EI31" i="12"/>
  <c r="CN31" i="12" s="1"/>
  <c r="EI29" i="12"/>
  <c r="CN29" i="12" s="1"/>
  <c r="EI27" i="12"/>
  <c r="CN27" i="12" s="1"/>
  <c r="EI25" i="12"/>
  <c r="CN25" i="12" s="1"/>
  <c r="EI23" i="12"/>
  <c r="CN23" i="12" s="1"/>
  <c r="EI19" i="12"/>
  <c r="CN19" i="12" s="1"/>
  <c r="EI22" i="12"/>
  <c r="CN22" i="12" s="1"/>
  <c r="EI20" i="12"/>
  <c r="CN20" i="12" s="1"/>
  <c r="CN28" i="12"/>
  <c r="CO8" i="12"/>
  <c r="EJ12" i="12"/>
  <c r="EK15" i="12"/>
  <c r="AA35" i="12"/>
  <c r="BH35" i="12" s="1"/>
  <c r="AA33" i="12"/>
  <c r="BH33" i="12" s="1"/>
  <c r="AA31" i="12"/>
  <c r="BH31" i="12" s="1"/>
  <c r="AA29" i="12"/>
  <c r="BH29" i="12" s="1"/>
  <c r="AA27" i="12"/>
  <c r="BH27" i="12" s="1"/>
  <c r="AA25" i="12"/>
  <c r="BH25" i="12" s="1"/>
  <c r="AA23" i="12"/>
  <c r="BH23" i="12" s="1"/>
  <c r="AA21" i="12"/>
  <c r="BH21" i="12" s="1"/>
  <c r="AA34" i="12"/>
  <c r="BH34" i="12" s="1"/>
  <c r="AA32" i="12"/>
  <c r="BH32" i="12" s="1"/>
  <c r="AA30" i="12"/>
  <c r="BH30" i="12" s="1"/>
  <c r="AA28" i="12"/>
  <c r="BH28" i="12" s="1"/>
  <c r="AA26" i="12"/>
  <c r="BH26" i="12" s="1"/>
  <c r="AA24" i="12"/>
  <c r="BH24" i="12" s="1"/>
  <c r="AA22" i="12"/>
  <c r="BH22" i="12" s="1"/>
  <c r="AA20" i="12"/>
  <c r="BH20" i="12" s="1"/>
  <c r="AA18" i="12"/>
  <c r="BH18" i="12" s="1"/>
  <c r="AA19" i="12"/>
  <c r="BH19" i="12" s="1"/>
  <c r="AA17" i="12"/>
  <c r="BH17" i="12" s="1"/>
  <c r="AA16" i="12"/>
  <c r="BH16" i="12" s="1"/>
  <c r="BH14" i="12"/>
  <c r="BH15" i="12"/>
  <c r="CQ12" i="12"/>
  <c r="CQ15" i="12" s="1"/>
  <c r="CR11" i="12"/>
  <c r="BI13" i="12"/>
  <c r="BJ12" i="12"/>
  <c r="BK11" i="12"/>
  <c r="CP10" i="12"/>
  <c r="AB12" i="12"/>
  <c r="AB13" i="12" s="1"/>
  <c r="AB15" i="12" s="1"/>
  <c r="EJ35" i="12" l="1"/>
  <c r="CO35" i="12" s="1"/>
  <c r="EJ23" i="12"/>
  <c r="CO23" i="12" s="1"/>
  <c r="EJ21" i="12"/>
  <c r="EJ19" i="12"/>
  <c r="CO19" i="12" s="1"/>
  <c r="EJ33" i="12"/>
  <c r="CO33" i="12" s="1"/>
  <c r="EJ29" i="12"/>
  <c r="CO29" i="12" s="1"/>
  <c r="EJ25" i="12"/>
  <c r="EJ32" i="12"/>
  <c r="CO32" i="12" s="1"/>
  <c r="EJ28" i="12"/>
  <c r="CO28" i="12" s="1"/>
  <c r="EJ24" i="12"/>
  <c r="CO24" i="12" s="1"/>
  <c r="EJ22" i="12"/>
  <c r="CO22" i="12" s="1"/>
  <c r="EJ20" i="12"/>
  <c r="CO20" i="12" s="1"/>
  <c r="EJ31" i="12"/>
  <c r="CO31" i="12" s="1"/>
  <c r="EJ27" i="12"/>
  <c r="CO27" i="12" s="1"/>
  <c r="EJ34" i="12"/>
  <c r="CO34" i="12" s="1"/>
  <c r="EJ30" i="12"/>
  <c r="CO30" i="12" s="1"/>
  <c r="EJ26" i="12"/>
  <c r="CO26" i="12" s="1"/>
  <c r="EJ17" i="12"/>
  <c r="CO17" i="12" s="1"/>
  <c r="EJ18" i="12"/>
  <c r="CO18" i="12" s="1"/>
  <c r="CP8" i="12"/>
  <c r="EK12" i="12"/>
  <c r="CO21" i="12"/>
  <c r="CO25" i="12"/>
  <c r="EL15" i="12"/>
  <c r="AB34" i="12"/>
  <c r="BI34" i="12" s="1"/>
  <c r="AB32" i="12"/>
  <c r="BI32" i="12" s="1"/>
  <c r="AB30" i="12"/>
  <c r="BI30" i="12" s="1"/>
  <c r="AB28" i="12"/>
  <c r="BI28" i="12" s="1"/>
  <c r="AB26" i="12"/>
  <c r="BI26" i="12" s="1"/>
  <c r="AB24" i="12"/>
  <c r="BI24" i="12" s="1"/>
  <c r="AB22" i="12"/>
  <c r="BI22" i="12" s="1"/>
  <c r="AB35" i="12"/>
  <c r="BI35" i="12" s="1"/>
  <c r="AB33" i="12"/>
  <c r="BI33" i="12" s="1"/>
  <c r="AB31" i="12"/>
  <c r="BI31" i="12" s="1"/>
  <c r="AB29" i="12"/>
  <c r="BI29" i="12" s="1"/>
  <c r="AB27" i="12"/>
  <c r="BI27" i="12" s="1"/>
  <c r="AB25" i="12"/>
  <c r="BI25" i="12" s="1"/>
  <c r="AB23" i="12"/>
  <c r="BI23" i="12" s="1"/>
  <c r="AB21" i="12"/>
  <c r="BI21" i="12" s="1"/>
  <c r="AB19" i="12"/>
  <c r="BI19" i="12" s="1"/>
  <c r="AB17" i="12"/>
  <c r="BI17" i="12" s="1"/>
  <c r="AB16" i="12"/>
  <c r="BI16" i="12" s="1"/>
  <c r="AB20" i="12"/>
  <c r="BI20" i="12" s="1"/>
  <c r="AB18" i="12"/>
  <c r="BI18" i="12" s="1"/>
  <c r="BL11" i="12"/>
  <c r="BK12" i="12"/>
  <c r="BJ13" i="12"/>
  <c r="CR12" i="12"/>
  <c r="CR15" i="12" s="1"/>
  <c r="CS11" i="12"/>
  <c r="BI14" i="12"/>
  <c r="BI15" i="12"/>
  <c r="AC12" i="12"/>
  <c r="AC13" i="12" s="1"/>
  <c r="AC15" i="12" s="1"/>
  <c r="CQ10" i="12"/>
  <c r="EK35" i="12" l="1"/>
  <c r="CP35" i="12" s="1"/>
  <c r="EK33" i="12"/>
  <c r="CP33" i="12" s="1"/>
  <c r="EK31" i="12"/>
  <c r="EK29" i="12"/>
  <c r="CP29" i="12" s="1"/>
  <c r="EK27" i="12"/>
  <c r="CP27" i="12" s="1"/>
  <c r="EK25" i="12"/>
  <c r="CP25" i="12" s="1"/>
  <c r="EK22" i="12"/>
  <c r="EK21" i="12"/>
  <c r="EK34" i="12"/>
  <c r="CP34" i="12" s="1"/>
  <c r="EK32" i="12"/>
  <c r="CP32" i="12" s="1"/>
  <c r="EK30" i="12"/>
  <c r="EK28" i="12"/>
  <c r="CP28" i="12" s="1"/>
  <c r="EK26" i="12"/>
  <c r="CP26" i="12" s="1"/>
  <c r="EK24" i="12"/>
  <c r="CP24" i="12" s="1"/>
  <c r="EK20" i="12"/>
  <c r="CP20" i="12" s="1"/>
  <c r="EK23" i="12"/>
  <c r="CP23" i="12" s="1"/>
  <c r="EK18" i="12"/>
  <c r="CP18" i="12" s="1"/>
  <c r="EK19" i="12"/>
  <c r="CP19" i="12" s="1"/>
  <c r="EK17" i="12"/>
  <c r="CP17" i="12" s="1"/>
  <c r="CQ8" i="12"/>
  <c r="EL12" i="12"/>
  <c r="CP21" i="12"/>
  <c r="CP31" i="12"/>
  <c r="CP22" i="12"/>
  <c r="CP30" i="12"/>
  <c r="EM15" i="12"/>
  <c r="AC35" i="12"/>
  <c r="BJ35" i="12" s="1"/>
  <c r="AC33" i="12"/>
  <c r="BJ33" i="12" s="1"/>
  <c r="AC31" i="12"/>
  <c r="BJ31" i="12" s="1"/>
  <c r="AC29" i="12"/>
  <c r="BJ29" i="12" s="1"/>
  <c r="AC27" i="12"/>
  <c r="BJ27" i="12" s="1"/>
  <c r="AC25" i="12"/>
  <c r="BJ25" i="12" s="1"/>
  <c r="AC23" i="12"/>
  <c r="BJ23" i="12" s="1"/>
  <c r="AC21" i="12"/>
  <c r="BJ21" i="12" s="1"/>
  <c r="AC34" i="12"/>
  <c r="BJ34" i="12" s="1"/>
  <c r="AC32" i="12"/>
  <c r="BJ32" i="12" s="1"/>
  <c r="AC30" i="12"/>
  <c r="BJ30" i="12" s="1"/>
  <c r="AC28" i="12"/>
  <c r="BJ28" i="12" s="1"/>
  <c r="AC26" i="12"/>
  <c r="BJ26" i="12" s="1"/>
  <c r="AC24" i="12"/>
  <c r="BJ24" i="12" s="1"/>
  <c r="AC22" i="12"/>
  <c r="BJ22" i="12" s="1"/>
  <c r="AC20" i="12"/>
  <c r="BJ20" i="12" s="1"/>
  <c r="AC18" i="12"/>
  <c r="BJ18" i="12" s="1"/>
  <c r="AC19" i="12"/>
  <c r="BJ19" i="12" s="1"/>
  <c r="AC17" i="12"/>
  <c r="BJ17" i="12" s="1"/>
  <c r="AC16" i="12"/>
  <c r="BJ16" i="12" s="1"/>
  <c r="CT11" i="12"/>
  <c r="CS12" i="12"/>
  <c r="CS15" i="12" s="1"/>
  <c r="BK13" i="12"/>
  <c r="AD12" i="12"/>
  <c r="AD13" i="12" s="1"/>
  <c r="AD15" i="12" s="1"/>
  <c r="CR10" i="12"/>
  <c r="BL12" i="12"/>
  <c r="BM11" i="12"/>
  <c r="BJ15" i="12"/>
  <c r="BJ14" i="12"/>
  <c r="EL24" i="12" l="1"/>
  <c r="CQ24" i="12" s="1"/>
  <c r="EL22" i="12"/>
  <c r="EL20" i="12"/>
  <c r="CQ20" i="12" s="1"/>
  <c r="EL34" i="12"/>
  <c r="EL30" i="12"/>
  <c r="CQ30" i="12" s="1"/>
  <c r="EL26" i="12"/>
  <c r="CQ26" i="12" s="1"/>
  <c r="EL33" i="12"/>
  <c r="CQ33" i="12" s="1"/>
  <c r="EL29" i="12"/>
  <c r="EL25" i="12"/>
  <c r="CQ25" i="12" s="1"/>
  <c r="EL35" i="12"/>
  <c r="CQ35" i="12" s="1"/>
  <c r="EL23" i="12"/>
  <c r="CQ23" i="12" s="1"/>
  <c r="EL21" i="12"/>
  <c r="EL19" i="12"/>
  <c r="CQ19" i="12" s="1"/>
  <c r="EL32" i="12"/>
  <c r="CQ32" i="12" s="1"/>
  <c r="EL28" i="12"/>
  <c r="CQ28" i="12" s="1"/>
  <c r="EL31" i="12"/>
  <c r="EL27" i="12"/>
  <c r="CQ27" i="12" s="1"/>
  <c r="EL18" i="12"/>
  <c r="CQ18" i="12" s="1"/>
  <c r="EL17" i="12"/>
  <c r="CQ17" i="12" s="1"/>
  <c r="CR8" i="12"/>
  <c r="EM12" i="12"/>
  <c r="CQ22" i="12"/>
  <c r="CQ21" i="12"/>
  <c r="CQ29" i="12"/>
  <c r="CQ31" i="12"/>
  <c r="CQ34" i="12"/>
  <c r="EN15" i="12"/>
  <c r="AD34" i="12"/>
  <c r="BK34" i="12" s="1"/>
  <c r="AD32" i="12"/>
  <c r="BK32" i="12" s="1"/>
  <c r="AD30" i="12"/>
  <c r="BK30" i="12" s="1"/>
  <c r="AD28" i="12"/>
  <c r="BK28" i="12" s="1"/>
  <c r="AD26" i="12"/>
  <c r="BK26" i="12" s="1"/>
  <c r="AD24" i="12"/>
  <c r="BK24" i="12" s="1"/>
  <c r="AD22" i="12"/>
  <c r="BK22" i="12" s="1"/>
  <c r="AD20" i="12"/>
  <c r="BK20" i="12" s="1"/>
  <c r="AD35" i="12"/>
  <c r="BK35" i="12" s="1"/>
  <c r="AD33" i="12"/>
  <c r="BK33" i="12" s="1"/>
  <c r="AD31" i="12"/>
  <c r="BK31" i="12" s="1"/>
  <c r="AD29" i="12"/>
  <c r="BK29" i="12" s="1"/>
  <c r="AD27" i="12"/>
  <c r="BK27" i="12" s="1"/>
  <c r="AD25" i="12"/>
  <c r="BK25" i="12" s="1"/>
  <c r="AD23" i="12"/>
  <c r="BK23" i="12" s="1"/>
  <c r="AD21" i="12"/>
  <c r="BK21" i="12" s="1"/>
  <c r="AD19" i="12"/>
  <c r="BK19" i="12" s="1"/>
  <c r="AD17" i="12"/>
  <c r="BK17" i="12" s="1"/>
  <c r="AD16" i="12"/>
  <c r="BK16" i="12" s="1"/>
  <c r="AD18" i="12"/>
  <c r="BK18" i="12" s="1"/>
  <c r="CT12" i="12"/>
  <c r="CT15" i="12" s="1"/>
  <c r="CU11" i="12"/>
  <c r="BL13" i="12"/>
  <c r="CS10" i="12"/>
  <c r="AE12" i="12"/>
  <c r="AE13" i="12" s="1"/>
  <c r="AE15" i="12" s="1"/>
  <c r="BM12" i="12"/>
  <c r="BN11" i="12"/>
  <c r="BK15" i="12"/>
  <c r="BK14" i="12"/>
  <c r="EM34" i="12" l="1"/>
  <c r="CR34" i="12" s="1"/>
  <c r="EM32" i="12"/>
  <c r="CR32" i="12" s="1"/>
  <c r="EM30" i="12"/>
  <c r="CR30" i="12" s="1"/>
  <c r="EM28" i="12"/>
  <c r="EM26" i="12"/>
  <c r="CR26" i="12" s="1"/>
  <c r="EM23" i="12"/>
  <c r="CR23" i="12" s="1"/>
  <c r="EM19" i="12"/>
  <c r="CR19" i="12" s="1"/>
  <c r="EM22" i="12"/>
  <c r="CR22" i="12" s="1"/>
  <c r="EM35" i="12"/>
  <c r="CR35" i="12" s="1"/>
  <c r="EM33" i="12"/>
  <c r="CR33" i="12" s="1"/>
  <c r="EM31" i="12"/>
  <c r="CR31" i="12" s="1"/>
  <c r="EM29" i="12"/>
  <c r="EM27" i="12"/>
  <c r="CR27" i="12" s="1"/>
  <c r="EM25" i="12"/>
  <c r="CR25" i="12" s="1"/>
  <c r="EM21" i="12"/>
  <c r="CR21" i="12" s="1"/>
  <c r="EM18" i="12"/>
  <c r="EM17" i="12"/>
  <c r="CR17" i="12" s="1"/>
  <c r="EM24" i="12"/>
  <c r="CR24" i="12" s="1"/>
  <c r="EM20" i="12"/>
  <c r="CR20" i="12" s="1"/>
  <c r="CS8" i="12"/>
  <c r="EN12" i="12"/>
  <c r="CR18" i="12"/>
  <c r="CR28" i="12"/>
  <c r="CR29" i="12"/>
  <c r="EO15" i="12"/>
  <c r="BM29" i="12"/>
  <c r="BM31" i="12"/>
  <c r="BM33" i="12"/>
  <c r="BM35" i="12"/>
  <c r="BM28" i="12"/>
  <c r="BM30" i="12"/>
  <c r="BM32" i="12"/>
  <c r="BM34" i="12"/>
  <c r="AE35" i="12"/>
  <c r="BL35" i="12" s="1"/>
  <c r="AE33" i="12"/>
  <c r="BL33" i="12" s="1"/>
  <c r="AE31" i="12"/>
  <c r="BL31" i="12" s="1"/>
  <c r="AE29" i="12"/>
  <c r="BL29" i="12" s="1"/>
  <c r="AE27" i="12"/>
  <c r="BL27" i="12" s="1"/>
  <c r="AE25" i="12"/>
  <c r="BL25" i="12" s="1"/>
  <c r="AE23" i="12"/>
  <c r="BL23" i="12" s="1"/>
  <c r="AE21" i="12"/>
  <c r="BL21" i="12" s="1"/>
  <c r="AE34" i="12"/>
  <c r="BL34" i="12" s="1"/>
  <c r="AE32" i="12"/>
  <c r="BL32" i="12" s="1"/>
  <c r="AE30" i="12"/>
  <c r="BL30" i="12" s="1"/>
  <c r="AE28" i="12"/>
  <c r="BL28" i="12" s="1"/>
  <c r="AE26" i="12"/>
  <c r="BL26" i="12" s="1"/>
  <c r="AE24" i="12"/>
  <c r="BL24" i="12" s="1"/>
  <c r="AE22" i="12"/>
  <c r="BL22" i="12" s="1"/>
  <c r="AE20" i="12"/>
  <c r="BL20" i="12" s="1"/>
  <c r="AE18" i="12"/>
  <c r="BL18" i="12" s="1"/>
  <c r="AE19" i="12"/>
  <c r="BL19" i="12" s="1"/>
  <c r="AE17" i="12"/>
  <c r="BL17" i="12" s="1"/>
  <c r="AE16" i="12"/>
  <c r="BL16" i="12" s="1"/>
  <c r="BM13" i="12"/>
  <c r="CT10" i="12"/>
  <c r="AF12" i="12"/>
  <c r="AF13" i="12" s="1"/>
  <c r="AF15" i="12" s="1"/>
  <c r="BO11" i="12"/>
  <c r="BN12" i="12"/>
  <c r="BL14" i="12"/>
  <c r="BL15" i="12"/>
  <c r="CU12" i="12"/>
  <c r="CU15" i="12" s="1"/>
  <c r="CV11" i="12"/>
  <c r="EN35" i="12" l="1"/>
  <c r="CS35" i="12" s="1"/>
  <c r="EN23" i="12"/>
  <c r="EN21" i="12"/>
  <c r="CS21" i="12" s="1"/>
  <c r="EN19" i="12"/>
  <c r="CS19" i="12" s="1"/>
  <c r="EN31" i="12"/>
  <c r="CS31" i="12" s="1"/>
  <c r="EN27" i="12"/>
  <c r="CS27" i="12" s="1"/>
  <c r="EN34" i="12"/>
  <c r="CS34" i="12" s="1"/>
  <c r="EN30" i="12"/>
  <c r="EN26" i="12"/>
  <c r="EN24" i="12"/>
  <c r="CS24" i="12" s="1"/>
  <c r="EN22" i="12"/>
  <c r="EN20" i="12"/>
  <c r="EN33" i="12"/>
  <c r="CS33" i="12" s="1"/>
  <c r="EN29" i="12"/>
  <c r="CS29" i="12" s="1"/>
  <c r="EN25" i="12"/>
  <c r="CS25" i="12" s="1"/>
  <c r="EN32" i="12"/>
  <c r="CS32" i="12" s="1"/>
  <c r="EN28" i="12"/>
  <c r="CS28" i="12" s="1"/>
  <c r="EN17" i="12"/>
  <c r="CS17" i="12" s="1"/>
  <c r="EN18" i="12"/>
  <c r="CS18" i="12" s="1"/>
  <c r="CT8" i="12"/>
  <c r="EO12" i="12"/>
  <c r="CS23" i="12"/>
  <c r="CS20" i="12"/>
  <c r="CS22" i="12"/>
  <c r="CS26" i="12"/>
  <c r="CS30" i="12"/>
  <c r="EP15" i="12"/>
  <c r="BN28" i="12"/>
  <c r="BN30" i="12"/>
  <c r="BN32" i="12"/>
  <c r="BN34" i="12"/>
  <c r="BN29" i="12"/>
  <c r="BN31" i="12"/>
  <c r="BN33" i="12"/>
  <c r="BN35" i="12"/>
  <c r="AF34" i="12"/>
  <c r="AF32" i="12"/>
  <c r="AF30" i="12"/>
  <c r="AF28" i="12"/>
  <c r="AF26" i="12"/>
  <c r="BM26" i="12" s="1"/>
  <c r="AF24" i="12"/>
  <c r="BM24" i="12" s="1"/>
  <c r="AF22" i="12"/>
  <c r="BM22" i="12" s="1"/>
  <c r="AF20" i="12"/>
  <c r="BM20" i="12" s="1"/>
  <c r="AF35" i="12"/>
  <c r="AF33" i="12"/>
  <c r="AF31" i="12"/>
  <c r="AF29" i="12"/>
  <c r="AF27" i="12"/>
  <c r="BM27" i="12" s="1"/>
  <c r="AF25" i="12"/>
  <c r="BM25" i="12" s="1"/>
  <c r="AF23" i="12"/>
  <c r="BM23" i="12" s="1"/>
  <c r="AF21" i="12"/>
  <c r="BM21" i="12" s="1"/>
  <c r="AF19" i="12"/>
  <c r="BM19" i="12" s="1"/>
  <c r="AF17" i="12"/>
  <c r="BM17" i="12" s="1"/>
  <c r="AF16" i="12"/>
  <c r="BM16" i="12" s="1"/>
  <c r="AF18" i="12"/>
  <c r="BM18" i="12" s="1"/>
  <c r="CW11" i="12"/>
  <c r="CV12" i="12"/>
  <c r="CV15" i="12" s="1"/>
  <c r="BN13" i="12"/>
  <c r="AG12" i="12"/>
  <c r="AG13" i="12" s="1"/>
  <c r="AG15" i="12" s="1"/>
  <c r="CU10" i="12"/>
  <c r="BM15" i="12"/>
  <c r="BM14" i="12"/>
  <c r="BP11" i="12"/>
  <c r="BO12" i="12"/>
  <c r="EO35" i="12" l="1"/>
  <c r="CT35" i="12" s="1"/>
  <c r="EO33" i="12"/>
  <c r="CT33" i="12" s="1"/>
  <c r="EO31" i="12"/>
  <c r="EO29" i="12"/>
  <c r="EO27" i="12"/>
  <c r="CT27" i="12" s="1"/>
  <c r="EO25" i="12"/>
  <c r="CT25" i="12" s="1"/>
  <c r="EO24" i="12"/>
  <c r="EO20" i="12"/>
  <c r="EO23" i="12"/>
  <c r="CT23" i="12" s="1"/>
  <c r="EO34" i="12"/>
  <c r="CT34" i="12" s="1"/>
  <c r="EO32" i="12"/>
  <c r="CT32" i="12" s="1"/>
  <c r="EO30" i="12"/>
  <c r="EO28" i="12"/>
  <c r="CT28" i="12" s="1"/>
  <c r="EO26" i="12"/>
  <c r="CT26" i="12" s="1"/>
  <c r="EO22" i="12"/>
  <c r="CT22" i="12" s="1"/>
  <c r="EO21" i="12"/>
  <c r="EO19" i="12"/>
  <c r="EO17" i="12"/>
  <c r="CT17" i="12" s="1"/>
  <c r="EO18" i="12"/>
  <c r="CT18" i="12" s="1"/>
  <c r="CU8" i="12"/>
  <c r="EP12" i="12"/>
  <c r="CT21" i="12"/>
  <c r="CT29" i="12"/>
  <c r="CT31" i="12"/>
  <c r="CT19" i="12"/>
  <c r="CT20" i="12"/>
  <c r="CT24" i="12"/>
  <c r="CT30" i="12"/>
  <c r="EQ15" i="12"/>
  <c r="BO29" i="12"/>
  <c r="BO31" i="12"/>
  <c r="BO33" i="12"/>
  <c r="BO35" i="12"/>
  <c r="BO28" i="12"/>
  <c r="BO30" i="12"/>
  <c r="BO32" i="12"/>
  <c r="BO34" i="12"/>
  <c r="AG35" i="12"/>
  <c r="AG33" i="12"/>
  <c r="AG31" i="12"/>
  <c r="AG29" i="12"/>
  <c r="AG27" i="12"/>
  <c r="BN27" i="12" s="1"/>
  <c r="AG25" i="12"/>
  <c r="BN25" i="12" s="1"/>
  <c r="AG23" i="12"/>
  <c r="BN23" i="12" s="1"/>
  <c r="AG21" i="12"/>
  <c r="BN21" i="12" s="1"/>
  <c r="AG34" i="12"/>
  <c r="AG32" i="12"/>
  <c r="AG30" i="12"/>
  <c r="AG28" i="12"/>
  <c r="AG26" i="12"/>
  <c r="BN26" i="12" s="1"/>
  <c r="AG24" i="12"/>
  <c r="BN24" i="12" s="1"/>
  <c r="AG22" i="12"/>
  <c r="BN22" i="12" s="1"/>
  <c r="AG20" i="12"/>
  <c r="BN20" i="12" s="1"/>
  <c r="AG18" i="12"/>
  <c r="BN18" i="12" s="1"/>
  <c r="AG19" i="12"/>
  <c r="BN19" i="12" s="1"/>
  <c r="AG17" i="12"/>
  <c r="BN17" i="12" s="1"/>
  <c r="AG16" i="12"/>
  <c r="BN16" i="12" s="1"/>
  <c r="BO13" i="12"/>
  <c r="BP12" i="12"/>
  <c r="BQ11" i="12"/>
  <c r="BN15" i="12"/>
  <c r="BN14" i="12"/>
  <c r="CX11" i="12"/>
  <c r="CW12" i="12"/>
  <c r="CW15" i="12" s="1"/>
  <c r="AH12" i="12"/>
  <c r="AH13" i="12" s="1"/>
  <c r="AH15" i="12" s="1"/>
  <c r="CV10" i="12"/>
  <c r="EP24" i="12" l="1"/>
  <c r="EP22" i="12"/>
  <c r="CU22" i="12" s="1"/>
  <c r="EP20" i="12"/>
  <c r="CU20" i="12" s="1"/>
  <c r="EP32" i="12"/>
  <c r="EP28" i="12"/>
  <c r="CU28" i="12" s="1"/>
  <c r="EP31" i="12"/>
  <c r="CU31" i="12" s="1"/>
  <c r="EP27" i="12"/>
  <c r="CU27" i="12" s="1"/>
  <c r="EP35" i="12"/>
  <c r="EP23" i="12"/>
  <c r="CU23" i="12" s="1"/>
  <c r="EP21" i="12"/>
  <c r="CU21" i="12" s="1"/>
  <c r="EP19" i="12"/>
  <c r="CU19" i="12" s="1"/>
  <c r="EP34" i="12"/>
  <c r="CU34" i="12" s="1"/>
  <c r="EP30" i="12"/>
  <c r="CU30" i="12" s="1"/>
  <c r="EP26" i="12"/>
  <c r="CU26" i="12" s="1"/>
  <c r="EP33" i="12"/>
  <c r="CU33" i="12" s="1"/>
  <c r="EP29" i="12"/>
  <c r="EP25" i="12"/>
  <c r="CU25" i="12" s="1"/>
  <c r="EP18" i="12"/>
  <c r="CU18" i="12" s="1"/>
  <c r="EP17" i="12"/>
  <c r="CU17" i="12" s="1"/>
  <c r="CV8" i="12"/>
  <c r="EQ12" i="12"/>
  <c r="CU24" i="12"/>
  <c r="CU32" i="12"/>
  <c r="CU29" i="12"/>
  <c r="CU35" i="12"/>
  <c r="ER15" i="12"/>
  <c r="BP28" i="12"/>
  <c r="BP30" i="12"/>
  <c r="BP32" i="12"/>
  <c r="BP34" i="12"/>
  <c r="BP29" i="12"/>
  <c r="BP31" i="12"/>
  <c r="BP33" i="12"/>
  <c r="BP35" i="12"/>
  <c r="AH34" i="12"/>
  <c r="AH32" i="12"/>
  <c r="AH30" i="12"/>
  <c r="AH28" i="12"/>
  <c r="AH26" i="12"/>
  <c r="BO26" i="12" s="1"/>
  <c r="AH24" i="12"/>
  <c r="BO24" i="12" s="1"/>
  <c r="AH22" i="12"/>
  <c r="BO22" i="12" s="1"/>
  <c r="AH20" i="12"/>
  <c r="BO20" i="12" s="1"/>
  <c r="AH35" i="12"/>
  <c r="AH33" i="12"/>
  <c r="AH31" i="12"/>
  <c r="AH29" i="12"/>
  <c r="AH27" i="12"/>
  <c r="BO27" i="12" s="1"/>
  <c r="AH25" i="12"/>
  <c r="BO25" i="12" s="1"/>
  <c r="AH23" i="12"/>
  <c r="BO23" i="12" s="1"/>
  <c r="AH21" i="12"/>
  <c r="BO21" i="12" s="1"/>
  <c r="AH19" i="12"/>
  <c r="BO19" i="12" s="1"/>
  <c r="AH17" i="12"/>
  <c r="BO17" i="12" s="1"/>
  <c r="AH16" i="12"/>
  <c r="BO16" i="12" s="1"/>
  <c r="AH18" i="12"/>
  <c r="BO18" i="12" s="1"/>
  <c r="CX12" i="12"/>
  <c r="CX15" i="12" s="1"/>
  <c r="CY11" i="12"/>
  <c r="BP13" i="12"/>
  <c r="BO15" i="12"/>
  <c r="BO14" i="12"/>
  <c r="CW10" i="12"/>
  <c r="AI12" i="12"/>
  <c r="AI13" i="12" s="1"/>
  <c r="AI15" i="12" s="1"/>
  <c r="BQ12" i="12"/>
  <c r="BR11" i="12"/>
  <c r="EQ34" i="12" l="1"/>
  <c r="CV34" i="12" s="1"/>
  <c r="EQ32" i="12"/>
  <c r="CV32" i="12" s="1"/>
  <c r="EQ30" i="12"/>
  <c r="CV30" i="12" s="1"/>
  <c r="EQ28" i="12"/>
  <c r="CV28" i="12" s="1"/>
  <c r="EQ26" i="12"/>
  <c r="CV26" i="12" s="1"/>
  <c r="EQ21" i="12"/>
  <c r="CV21" i="12" s="1"/>
  <c r="EQ18" i="12"/>
  <c r="CV18" i="12" s="1"/>
  <c r="EQ17" i="12"/>
  <c r="EQ24" i="12"/>
  <c r="EQ35" i="12"/>
  <c r="CV35" i="12" s="1"/>
  <c r="EQ33" i="12"/>
  <c r="EQ31" i="12"/>
  <c r="CV31" i="12" s="1"/>
  <c r="EQ29" i="12"/>
  <c r="CV29" i="12" s="1"/>
  <c r="EQ27" i="12"/>
  <c r="CV27" i="12" s="1"/>
  <c r="EQ25" i="12"/>
  <c r="CV25" i="12" s="1"/>
  <c r="EQ23" i="12"/>
  <c r="CV23" i="12" s="1"/>
  <c r="EQ19" i="12"/>
  <c r="CV19" i="12" s="1"/>
  <c r="EQ22" i="12"/>
  <c r="CV22" i="12" s="1"/>
  <c r="EQ20" i="12"/>
  <c r="CV20" i="12" s="1"/>
  <c r="CV17" i="12"/>
  <c r="CV24" i="12"/>
  <c r="CV33" i="12"/>
  <c r="CW8" i="12"/>
  <c r="ER12" i="12"/>
  <c r="ES15" i="12"/>
  <c r="BQ29" i="12"/>
  <c r="BQ31" i="12"/>
  <c r="BQ33" i="12"/>
  <c r="BQ35" i="12"/>
  <c r="BQ28" i="12"/>
  <c r="BQ30" i="12"/>
  <c r="BQ32" i="12"/>
  <c r="BQ34" i="12"/>
  <c r="AI35" i="12"/>
  <c r="AI33" i="12"/>
  <c r="AI31" i="12"/>
  <c r="AI29" i="12"/>
  <c r="AI27" i="12"/>
  <c r="BP27" i="12" s="1"/>
  <c r="AI25" i="12"/>
  <c r="BP25" i="12" s="1"/>
  <c r="AI23" i="12"/>
  <c r="BP23" i="12" s="1"/>
  <c r="AI21" i="12"/>
  <c r="BP21" i="12" s="1"/>
  <c r="AI34" i="12"/>
  <c r="AI32" i="12"/>
  <c r="AI30" i="12"/>
  <c r="AI28" i="12"/>
  <c r="AI26" i="12"/>
  <c r="BP26" i="12" s="1"/>
  <c r="AI24" i="12"/>
  <c r="BP24" i="12" s="1"/>
  <c r="AI22" i="12"/>
  <c r="BP22" i="12" s="1"/>
  <c r="AI20" i="12"/>
  <c r="BP20" i="12" s="1"/>
  <c r="AI18" i="12"/>
  <c r="BP18" i="12" s="1"/>
  <c r="AI19" i="12"/>
  <c r="BP19" i="12" s="1"/>
  <c r="AI17" i="12"/>
  <c r="BP17" i="12" s="1"/>
  <c r="AI16" i="12"/>
  <c r="BP16" i="12" s="1"/>
  <c r="CX10" i="12"/>
  <c r="AJ12" i="12"/>
  <c r="AJ13" i="12" s="1"/>
  <c r="AJ15" i="12" s="1"/>
  <c r="BR12" i="12"/>
  <c r="BS11" i="12"/>
  <c r="BQ13" i="12"/>
  <c r="CY12" i="12"/>
  <c r="CY15" i="12" s="1"/>
  <c r="CZ11" i="12"/>
  <c r="BP14" i="12"/>
  <c r="BP15" i="12"/>
  <c r="ER35" i="12" l="1"/>
  <c r="CW35" i="12" s="1"/>
  <c r="ER23" i="12"/>
  <c r="CW23" i="12" s="1"/>
  <c r="ER21" i="12"/>
  <c r="ER19" i="12"/>
  <c r="CW19" i="12" s="1"/>
  <c r="ER33" i="12"/>
  <c r="CW33" i="12" s="1"/>
  <c r="ER29" i="12"/>
  <c r="CW29" i="12" s="1"/>
  <c r="ER25" i="12"/>
  <c r="CW25" i="12" s="1"/>
  <c r="ER32" i="12"/>
  <c r="ER28" i="12"/>
  <c r="CW28" i="12" s="1"/>
  <c r="ER24" i="12"/>
  <c r="CW24" i="12" s="1"/>
  <c r="ER22" i="12"/>
  <c r="CW22" i="12" s="1"/>
  <c r="ER20" i="12"/>
  <c r="CW20" i="12" s="1"/>
  <c r="ER31" i="12"/>
  <c r="CW31" i="12" s="1"/>
  <c r="ER27" i="12"/>
  <c r="CW27" i="12" s="1"/>
  <c r="ER34" i="12"/>
  <c r="ER30" i="12"/>
  <c r="CW30" i="12" s="1"/>
  <c r="ER26" i="12"/>
  <c r="CW26" i="12" s="1"/>
  <c r="ER17" i="12"/>
  <c r="CW17" i="12" s="1"/>
  <c r="ER18" i="12"/>
  <c r="CW18" i="12" s="1"/>
  <c r="CX8" i="12"/>
  <c r="ES12" i="12"/>
  <c r="CW21" i="12"/>
  <c r="CW32" i="12"/>
  <c r="CW34" i="12"/>
  <c r="ET15" i="12"/>
  <c r="BR28" i="12"/>
  <c r="BR30" i="12"/>
  <c r="BR32" i="12"/>
  <c r="BR34" i="12"/>
  <c r="BR29" i="12"/>
  <c r="BR31" i="12"/>
  <c r="BR33" i="12"/>
  <c r="BR35" i="12"/>
  <c r="AJ34" i="12"/>
  <c r="AJ32" i="12"/>
  <c r="AJ30" i="12"/>
  <c r="AJ28" i="12"/>
  <c r="AJ26" i="12"/>
  <c r="BQ26" i="12" s="1"/>
  <c r="AJ24" i="12"/>
  <c r="BQ24" i="12" s="1"/>
  <c r="AJ22" i="12"/>
  <c r="BQ22" i="12" s="1"/>
  <c r="AJ20" i="12"/>
  <c r="BQ20" i="12" s="1"/>
  <c r="AJ35" i="12"/>
  <c r="AJ33" i="12"/>
  <c r="AJ31" i="12"/>
  <c r="AJ29" i="12"/>
  <c r="AJ27" i="12"/>
  <c r="BQ27" i="12" s="1"/>
  <c r="AJ25" i="12"/>
  <c r="BQ25" i="12" s="1"/>
  <c r="AJ23" i="12"/>
  <c r="BQ23" i="12" s="1"/>
  <c r="AJ21" i="12"/>
  <c r="BQ21" i="12" s="1"/>
  <c r="AJ19" i="12"/>
  <c r="BQ19" i="12" s="1"/>
  <c r="AJ17" i="12"/>
  <c r="BQ17" i="12" s="1"/>
  <c r="AJ16" i="12"/>
  <c r="BQ16" i="12" s="1"/>
  <c r="AJ18" i="12"/>
  <c r="BQ18" i="12" s="1"/>
  <c r="CZ12" i="12"/>
  <c r="CZ15" i="12" s="1"/>
  <c r="DA11" i="12"/>
  <c r="BT11" i="12"/>
  <c r="BS12" i="12"/>
  <c r="CY10" i="12"/>
  <c r="AK12" i="12"/>
  <c r="AK13" i="12" s="1"/>
  <c r="AK15" i="12" s="1"/>
  <c r="BR13" i="12"/>
  <c r="BQ14" i="12"/>
  <c r="BQ15" i="12"/>
  <c r="ES35" i="12" l="1"/>
  <c r="CX35" i="12" s="1"/>
  <c r="ES33" i="12"/>
  <c r="CX33" i="12" s="1"/>
  <c r="ES31" i="12"/>
  <c r="CX31" i="12" s="1"/>
  <c r="ES29" i="12"/>
  <c r="ES27" i="12"/>
  <c r="CX27" i="12" s="1"/>
  <c r="ES25" i="12"/>
  <c r="CX25" i="12" s="1"/>
  <c r="ES22" i="12"/>
  <c r="CX22" i="12" s="1"/>
  <c r="ES21" i="12"/>
  <c r="ES34" i="12"/>
  <c r="CX34" i="12" s="1"/>
  <c r="ES32" i="12"/>
  <c r="CX32" i="12" s="1"/>
  <c r="ES30" i="12"/>
  <c r="CX30" i="12" s="1"/>
  <c r="ES28" i="12"/>
  <c r="ES26" i="12"/>
  <c r="CX26" i="12" s="1"/>
  <c r="ES24" i="12"/>
  <c r="CX24" i="12" s="1"/>
  <c r="ES20" i="12"/>
  <c r="CX20" i="12" s="1"/>
  <c r="ES23" i="12"/>
  <c r="CX23" i="12" s="1"/>
  <c r="ES18" i="12"/>
  <c r="CX18" i="12" s="1"/>
  <c r="ES19" i="12"/>
  <c r="CX19" i="12" s="1"/>
  <c r="ES17" i="12"/>
  <c r="CX17" i="12" s="1"/>
  <c r="CY8" i="12"/>
  <c r="ET12" i="12"/>
  <c r="CX21" i="12"/>
  <c r="CX29" i="12"/>
  <c r="CX28" i="12"/>
  <c r="EU15" i="12"/>
  <c r="BS29" i="12"/>
  <c r="BS31" i="12"/>
  <c r="BS33" i="12"/>
  <c r="BS35" i="12"/>
  <c r="BS28" i="12"/>
  <c r="BS30" i="12"/>
  <c r="BS32" i="12"/>
  <c r="BS34" i="12"/>
  <c r="AK35" i="12"/>
  <c r="AK33" i="12"/>
  <c r="AK31" i="12"/>
  <c r="AK29" i="12"/>
  <c r="AK27" i="12"/>
  <c r="BR27" i="12" s="1"/>
  <c r="AK25" i="12"/>
  <c r="BR25" i="12" s="1"/>
  <c r="AK23" i="12"/>
  <c r="BR23" i="12" s="1"/>
  <c r="AK21" i="12"/>
  <c r="BR21" i="12" s="1"/>
  <c r="AK34" i="12"/>
  <c r="AK32" i="12"/>
  <c r="AK30" i="12"/>
  <c r="AK28" i="12"/>
  <c r="AK26" i="12"/>
  <c r="BR26" i="12" s="1"/>
  <c r="AK24" i="12"/>
  <c r="BR24" i="12" s="1"/>
  <c r="AK22" i="12"/>
  <c r="BR22" i="12" s="1"/>
  <c r="AK20" i="12"/>
  <c r="BR20" i="12" s="1"/>
  <c r="AK18" i="12"/>
  <c r="BR18" i="12" s="1"/>
  <c r="AK19" i="12"/>
  <c r="BR19" i="12" s="1"/>
  <c r="AK17" i="12"/>
  <c r="BR17" i="12" s="1"/>
  <c r="AK16" i="12"/>
  <c r="BR16" i="12" s="1"/>
  <c r="BT12" i="12"/>
  <c r="BU11" i="12"/>
  <c r="DB11" i="12"/>
  <c r="DA12" i="12"/>
  <c r="DA15" i="12" s="1"/>
  <c r="AL12" i="12"/>
  <c r="AL13" i="12" s="1"/>
  <c r="AL15" i="12" s="1"/>
  <c r="CZ10" i="12"/>
  <c r="BR15" i="12"/>
  <c r="BR14" i="12"/>
  <c r="BS13" i="12"/>
  <c r="ET24" i="12" l="1"/>
  <c r="CY24" i="12" s="1"/>
  <c r="ET22" i="12"/>
  <c r="ET20" i="12"/>
  <c r="CY20" i="12" s="1"/>
  <c r="ET34" i="12"/>
  <c r="ET30" i="12"/>
  <c r="CY30" i="12" s="1"/>
  <c r="ET26" i="12"/>
  <c r="CY26" i="12" s="1"/>
  <c r="ET33" i="12"/>
  <c r="CY33" i="12" s="1"/>
  <c r="ET29" i="12"/>
  <c r="ET25" i="12"/>
  <c r="CY25" i="12" s="1"/>
  <c r="ET35" i="12"/>
  <c r="CY35" i="12" s="1"/>
  <c r="ET23" i="12"/>
  <c r="CY23" i="12" s="1"/>
  <c r="ET21" i="12"/>
  <c r="ET19" i="12"/>
  <c r="CY19" i="12" s="1"/>
  <c r="ET32" i="12"/>
  <c r="CY32" i="12" s="1"/>
  <c r="ET28" i="12"/>
  <c r="CY28" i="12" s="1"/>
  <c r="ET31" i="12"/>
  <c r="ET27" i="12"/>
  <c r="CY27" i="12" s="1"/>
  <c r="ET18" i="12"/>
  <c r="CY18" i="12" s="1"/>
  <c r="ET17" i="12"/>
  <c r="CY17" i="12" s="1"/>
  <c r="CZ8" i="12"/>
  <c r="EU12" i="12"/>
  <c r="CY22" i="12"/>
  <c r="CY21" i="12"/>
  <c r="CY29" i="12"/>
  <c r="CY31" i="12"/>
  <c r="CY34" i="12"/>
  <c r="EV15" i="12"/>
  <c r="BT28" i="12"/>
  <c r="BT30" i="12"/>
  <c r="BT32" i="12"/>
  <c r="BT34" i="12"/>
  <c r="BT29" i="12"/>
  <c r="BT31" i="12"/>
  <c r="BT33" i="12"/>
  <c r="BT35" i="12"/>
  <c r="AL34" i="12"/>
  <c r="AL32" i="12"/>
  <c r="AL30" i="12"/>
  <c r="AL28" i="12"/>
  <c r="AL26" i="12"/>
  <c r="BS26" i="12" s="1"/>
  <c r="AL24" i="12"/>
  <c r="BS24" i="12" s="1"/>
  <c r="AL22" i="12"/>
  <c r="BS22" i="12" s="1"/>
  <c r="AL20" i="12"/>
  <c r="BS20" i="12" s="1"/>
  <c r="AL35" i="12"/>
  <c r="AL33" i="12"/>
  <c r="AL31" i="12"/>
  <c r="AL29" i="12"/>
  <c r="AL27" i="12"/>
  <c r="BS27" i="12" s="1"/>
  <c r="AL25" i="12"/>
  <c r="BS25" i="12" s="1"/>
  <c r="AL23" i="12"/>
  <c r="BS23" i="12" s="1"/>
  <c r="AL21" i="12"/>
  <c r="BS21" i="12" s="1"/>
  <c r="AL19" i="12"/>
  <c r="BS19" i="12" s="1"/>
  <c r="AL17" i="12"/>
  <c r="BS17" i="12" s="1"/>
  <c r="AL16" i="12"/>
  <c r="BS16" i="12" s="1"/>
  <c r="AL18" i="12"/>
  <c r="BS18" i="12" s="1"/>
  <c r="AM12" i="12"/>
  <c r="AM13" i="12" s="1"/>
  <c r="AM15" i="12" s="1"/>
  <c r="DA10" i="12"/>
  <c r="BU12" i="12"/>
  <c r="BV11" i="12"/>
  <c r="DB12" i="12"/>
  <c r="DB15" i="12" s="1"/>
  <c r="DC11" i="12"/>
  <c r="BT13" i="12"/>
  <c r="BS15" i="12"/>
  <c r="BS14" i="12"/>
  <c r="EU34" i="12" l="1"/>
  <c r="CZ34" i="12" s="1"/>
  <c r="EU32" i="12"/>
  <c r="CZ32" i="12" s="1"/>
  <c r="EU30" i="12"/>
  <c r="CZ30" i="12" s="1"/>
  <c r="EU28" i="12"/>
  <c r="EU26" i="12"/>
  <c r="CZ26" i="12" s="1"/>
  <c r="EU23" i="12"/>
  <c r="EU19" i="12"/>
  <c r="CZ19" i="12" s="1"/>
  <c r="EU22" i="12"/>
  <c r="EU35" i="12"/>
  <c r="EU33" i="12"/>
  <c r="CZ33" i="12" s="1"/>
  <c r="EU31" i="12"/>
  <c r="EU29" i="12"/>
  <c r="EU27" i="12"/>
  <c r="CZ27" i="12" s="1"/>
  <c r="EU25" i="12"/>
  <c r="CZ25" i="12" s="1"/>
  <c r="EU21" i="12"/>
  <c r="CZ21" i="12" s="1"/>
  <c r="EU18" i="12"/>
  <c r="EU17" i="12"/>
  <c r="CZ17" i="12" s="1"/>
  <c r="EU24" i="12"/>
  <c r="CZ24" i="12" s="1"/>
  <c r="EU20" i="12"/>
  <c r="CZ20" i="12" s="1"/>
  <c r="DA8" i="12"/>
  <c r="EV12" i="12"/>
  <c r="CZ18" i="12"/>
  <c r="CZ22" i="12"/>
  <c r="CZ28" i="12"/>
  <c r="CZ23" i="12"/>
  <c r="CZ29" i="12"/>
  <c r="CZ31" i="12"/>
  <c r="CZ35" i="12"/>
  <c r="EW15" i="12"/>
  <c r="BU29" i="12"/>
  <c r="BU31" i="12"/>
  <c r="BU33" i="12"/>
  <c r="BU35" i="12"/>
  <c r="BU28" i="12"/>
  <c r="BU30" i="12"/>
  <c r="BU32" i="12"/>
  <c r="BU34" i="12"/>
  <c r="AM35" i="12"/>
  <c r="AM33" i="12"/>
  <c r="AM31" i="12"/>
  <c r="AM29" i="12"/>
  <c r="AM27" i="12"/>
  <c r="BT27" i="12" s="1"/>
  <c r="AM25" i="12"/>
  <c r="BT25" i="12" s="1"/>
  <c r="AM23" i="12"/>
  <c r="BT23" i="12" s="1"/>
  <c r="AM21" i="12"/>
  <c r="BT21" i="12" s="1"/>
  <c r="AM34" i="12"/>
  <c r="AM32" i="12"/>
  <c r="AM30" i="12"/>
  <c r="AM28" i="12"/>
  <c r="AM26" i="12"/>
  <c r="BT26" i="12" s="1"/>
  <c r="AM24" i="12"/>
  <c r="BT24" i="12" s="1"/>
  <c r="AM22" i="12"/>
  <c r="BT22" i="12" s="1"/>
  <c r="AM20" i="12"/>
  <c r="BT20" i="12" s="1"/>
  <c r="AM18" i="12"/>
  <c r="BT18" i="12" s="1"/>
  <c r="AM19" i="12"/>
  <c r="BT19" i="12" s="1"/>
  <c r="AM17" i="12"/>
  <c r="BT17" i="12" s="1"/>
  <c r="AM16" i="12"/>
  <c r="BT16" i="12" s="1"/>
  <c r="BU13" i="12"/>
  <c r="DB10" i="12"/>
  <c r="AN12" i="12"/>
  <c r="AN13" i="12" s="1"/>
  <c r="AN15" i="12" s="1"/>
  <c r="BT14" i="12"/>
  <c r="BT15" i="12"/>
  <c r="DC12" i="12"/>
  <c r="DC15" i="12" s="1"/>
  <c r="DD11" i="12"/>
  <c r="BW11" i="12"/>
  <c r="BV12" i="12"/>
  <c r="EV35" i="12" l="1"/>
  <c r="DA35" i="12" s="1"/>
  <c r="EV23" i="12"/>
  <c r="DA23" i="12" s="1"/>
  <c r="EV21" i="12"/>
  <c r="DA21" i="12" s="1"/>
  <c r="EV19" i="12"/>
  <c r="EV31" i="12"/>
  <c r="DA31" i="12" s="1"/>
  <c r="EV27" i="12"/>
  <c r="DA27" i="12" s="1"/>
  <c r="EV34" i="12"/>
  <c r="DA34" i="12" s="1"/>
  <c r="EV30" i="12"/>
  <c r="EV26" i="12"/>
  <c r="DA26" i="12" s="1"/>
  <c r="EV24" i="12"/>
  <c r="DA24" i="12" s="1"/>
  <c r="EV22" i="12"/>
  <c r="DA22" i="12" s="1"/>
  <c r="EV20" i="12"/>
  <c r="EV33" i="12"/>
  <c r="DA33" i="12" s="1"/>
  <c r="EV29" i="12"/>
  <c r="DA29" i="12" s="1"/>
  <c r="EV25" i="12"/>
  <c r="DA25" i="12" s="1"/>
  <c r="EV32" i="12"/>
  <c r="EV28" i="12"/>
  <c r="DA28" i="12" s="1"/>
  <c r="EV17" i="12"/>
  <c r="DA17" i="12" s="1"/>
  <c r="EV18" i="12"/>
  <c r="DA18" i="12" s="1"/>
  <c r="DB8" i="12"/>
  <c r="EW12" i="12"/>
  <c r="DA19" i="12"/>
  <c r="DA20" i="12"/>
  <c r="DA30" i="12"/>
  <c r="DA32" i="12"/>
  <c r="EX15" i="12"/>
  <c r="BV28" i="12"/>
  <c r="BV30" i="12"/>
  <c r="BV32" i="12"/>
  <c r="BV34" i="12"/>
  <c r="BV29" i="12"/>
  <c r="BV31" i="12"/>
  <c r="BV33" i="12"/>
  <c r="BV35" i="12"/>
  <c r="AN34" i="12"/>
  <c r="AN32" i="12"/>
  <c r="AN30" i="12"/>
  <c r="AN28" i="12"/>
  <c r="AN26" i="12"/>
  <c r="BU26" i="12" s="1"/>
  <c r="AN24" i="12"/>
  <c r="BU24" i="12" s="1"/>
  <c r="AN22" i="12"/>
  <c r="BU22" i="12" s="1"/>
  <c r="AN20" i="12"/>
  <c r="BU20" i="12" s="1"/>
  <c r="AN35" i="12"/>
  <c r="AN33" i="12"/>
  <c r="AN31" i="12"/>
  <c r="AN29" i="12"/>
  <c r="AN27" i="12"/>
  <c r="BU27" i="12" s="1"/>
  <c r="AN25" i="12"/>
  <c r="BU25" i="12" s="1"/>
  <c r="AN23" i="12"/>
  <c r="BU23" i="12" s="1"/>
  <c r="AN21" i="12"/>
  <c r="BU21" i="12" s="1"/>
  <c r="AN19" i="12"/>
  <c r="BU19" i="12" s="1"/>
  <c r="AN17" i="12"/>
  <c r="BU17" i="12" s="1"/>
  <c r="AN16" i="12"/>
  <c r="BU16" i="12" s="1"/>
  <c r="AN18" i="12"/>
  <c r="BU18" i="12" s="1"/>
  <c r="BV13" i="12"/>
  <c r="AO12" i="12"/>
  <c r="AO13" i="12" s="1"/>
  <c r="AO15" i="12" s="1"/>
  <c r="DC10" i="12"/>
  <c r="BX11" i="12"/>
  <c r="BW12" i="12"/>
  <c r="DE11" i="12"/>
  <c r="DD12" i="12"/>
  <c r="DD15" i="12" s="1"/>
  <c r="BU15" i="12"/>
  <c r="BU14" i="12"/>
  <c r="EW35" i="12" l="1"/>
  <c r="EW33" i="12"/>
  <c r="EW31" i="12"/>
  <c r="EW29" i="12"/>
  <c r="EW27" i="12"/>
  <c r="DB27" i="12" s="1"/>
  <c r="EW25" i="12"/>
  <c r="DB25" i="12" s="1"/>
  <c r="EW24" i="12"/>
  <c r="DB24" i="12" s="1"/>
  <c r="EW20" i="12"/>
  <c r="EW18" i="12"/>
  <c r="DB18" i="12" s="1"/>
  <c r="EW23" i="12"/>
  <c r="EW34" i="12"/>
  <c r="DB34" i="12" s="1"/>
  <c r="EW32" i="12"/>
  <c r="EW30" i="12"/>
  <c r="DB30" i="12" s="1"/>
  <c r="EW28" i="12"/>
  <c r="DB28" i="12" s="1"/>
  <c r="EW26" i="12"/>
  <c r="DB26" i="12" s="1"/>
  <c r="EW22" i="12"/>
  <c r="EW21" i="12"/>
  <c r="DB21" i="12" s="1"/>
  <c r="EW19" i="12"/>
  <c r="DB19" i="12" s="1"/>
  <c r="EW17" i="12"/>
  <c r="DB17" i="12" s="1"/>
  <c r="DC8" i="12"/>
  <c r="EX12" i="12"/>
  <c r="DB23" i="12"/>
  <c r="DB29" i="12"/>
  <c r="DB31" i="12"/>
  <c r="DB33" i="12"/>
  <c r="DB20" i="12"/>
  <c r="DB22" i="12"/>
  <c r="DB32" i="12"/>
  <c r="DB35" i="12"/>
  <c r="EY15" i="12"/>
  <c r="BW29" i="12"/>
  <c r="BW31" i="12"/>
  <c r="BW33" i="12"/>
  <c r="BW35" i="12"/>
  <c r="BW28" i="12"/>
  <c r="BW30" i="12"/>
  <c r="BW32" i="12"/>
  <c r="BW34" i="12"/>
  <c r="AO35" i="12"/>
  <c r="AO33" i="12"/>
  <c r="AO31" i="12"/>
  <c r="AO29" i="12"/>
  <c r="AO27" i="12"/>
  <c r="BV27" i="12" s="1"/>
  <c r="AO25" i="12"/>
  <c r="BV25" i="12" s="1"/>
  <c r="AO23" i="12"/>
  <c r="BV23" i="12" s="1"/>
  <c r="AO21" i="12"/>
  <c r="BV21" i="12" s="1"/>
  <c r="AO34" i="12"/>
  <c r="AO32" i="12"/>
  <c r="AO30" i="12"/>
  <c r="AO28" i="12"/>
  <c r="AO26" i="12"/>
  <c r="BV26" i="12" s="1"/>
  <c r="AO24" i="12"/>
  <c r="BV24" i="12" s="1"/>
  <c r="AO22" i="12"/>
  <c r="BV22" i="12" s="1"/>
  <c r="AO20" i="12"/>
  <c r="BV20" i="12" s="1"/>
  <c r="AO18" i="12"/>
  <c r="BV18" i="12" s="1"/>
  <c r="AO19" i="12"/>
  <c r="BV19" i="12" s="1"/>
  <c r="AO17" i="12"/>
  <c r="BV17" i="12" s="1"/>
  <c r="AO16" i="12"/>
  <c r="BV16" i="12" s="1"/>
  <c r="BV15" i="12"/>
  <c r="BV14" i="12"/>
  <c r="BX12" i="12"/>
  <c r="BY11" i="12"/>
  <c r="DF11" i="12"/>
  <c r="DE12" i="12"/>
  <c r="DE15" i="12" s="1"/>
  <c r="BW13" i="12"/>
  <c r="AP12" i="12"/>
  <c r="AP13" i="12" s="1"/>
  <c r="AP15" i="12" s="1"/>
  <c r="DD10" i="12"/>
  <c r="EX24" i="12" l="1"/>
  <c r="DC24" i="12" s="1"/>
  <c r="EX22" i="12"/>
  <c r="EX20" i="12"/>
  <c r="DC20" i="12" s="1"/>
  <c r="EX32" i="12"/>
  <c r="EX28" i="12"/>
  <c r="DC28" i="12" s="1"/>
  <c r="EX31" i="12"/>
  <c r="DC31" i="12" s="1"/>
  <c r="EX27" i="12"/>
  <c r="EX35" i="12"/>
  <c r="EX23" i="12"/>
  <c r="DC23" i="12" s="1"/>
  <c r="EX21" i="12"/>
  <c r="DC21" i="12" s="1"/>
  <c r="EX19" i="12"/>
  <c r="EX34" i="12"/>
  <c r="EX30" i="12"/>
  <c r="DC30" i="12" s="1"/>
  <c r="EX26" i="12"/>
  <c r="DC26" i="12" s="1"/>
  <c r="EX33" i="12"/>
  <c r="DC33" i="12" s="1"/>
  <c r="EX29" i="12"/>
  <c r="EX25" i="12"/>
  <c r="DC25" i="12" s="1"/>
  <c r="EX18" i="12"/>
  <c r="DC18" i="12" s="1"/>
  <c r="EX17" i="12"/>
  <c r="DC17" i="12" s="1"/>
  <c r="DD8" i="12"/>
  <c r="EY12" i="12"/>
  <c r="DC22" i="12"/>
  <c r="DC32" i="12"/>
  <c r="DC19" i="12"/>
  <c r="DC27" i="12"/>
  <c r="DC29" i="12"/>
  <c r="DC34" i="12"/>
  <c r="DC35" i="12"/>
  <c r="EZ15" i="12"/>
  <c r="BX28" i="12"/>
  <c r="BX30" i="12"/>
  <c r="BX32" i="12"/>
  <c r="BX34" i="12"/>
  <c r="BX29" i="12"/>
  <c r="BX31" i="12"/>
  <c r="BX33" i="12"/>
  <c r="BX35" i="12"/>
  <c r="AP34" i="12"/>
  <c r="AP32" i="12"/>
  <c r="AP30" i="12"/>
  <c r="AP28" i="12"/>
  <c r="AP26" i="12"/>
  <c r="BW26" i="12" s="1"/>
  <c r="AP24" i="12"/>
  <c r="BW24" i="12" s="1"/>
  <c r="AP22" i="12"/>
  <c r="BW22" i="12" s="1"/>
  <c r="AP20" i="12"/>
  <c r="BW20" i="12" s="1"/>
  <c r="AP35" i="12"/>
  <c r="AP33" i="12"/>
  <c r="AP31" i="12"/>
  <c r="AP29" i="12"/>
  <c r="AP27" i="12"/>
  <c r="BW27" i="12" s="1"/>
  <c r="AP25" i="12"/>
  <c r="BW25" i="12" s="1"/>
  <c r="AP23" i="12"/>
  <c r="BW23" i="12" s="1"/>
  <c r="AP21" i="12"/>
  <c r="BW21" i="12" s="1"/>
  <c r="AP19" i="12"/>
  <c r="BW19" i="12" s="1"/>
  <c r="AP17" i="12"/>
  <c r="BW17" i="12" s="1"/>
  <c r="AP16" i="12"/>
  <c r="BW16" i="12" s="1"/>
  <c r="AP18" i="12"/>
  <c r="BW18" i="12" s="1"/>
  <c r="BY12" i="12"/>
  <c r="BZ11" i="12"/>
  <c r="AQ12" i="12"/>
  <c r="AQ13" i="12" s="1"/>
  <c r="AQ15" i="12" s="1"/>
  <c r="DE10" i="12"/>
  <c r="BX13" i="12"/>
  <c r="BW15" i="12"/>
  <c r="BW14" i="12"/>
  <c r="DF12" i="12"/>
  <c r="DF15" i="12" s="1"/>
  <c r="DG11" i="12"/>
  <c r="EY34" i="12" l="1"/>
  <c r="DD34" i="12" s="1"/>
  <c r="EY32" i="12"/>
  <c r="DD32" i="12" s="1"/>
  <c r="EY30" i="12"/>
  <c r="DD30" i="12" s="1"/>
  <c r="EY28" i="12"/>
  <c r="DD28" i="12" s="1"/>
  <c r="EY26" i="12"/>
  <c r="DD26" i="12" s="1"/>
  <c r="EY21" i="12"/>
  <c r="DD21" i="12" s="1"/>
  <c r="EY17" i="12"/>
  <c r="DD17" i="12" s="1"/>
  <c r="EY24" i="12"/>
  <c r="EY35" i="12"/>
  <c r="DD35" i="12" s="1"/>
  <c r="EY33" i="12"/>
  <c r="DD33" i="12" s="1"/>
  <c r="EY31" i="12"/>
  <c r="DD31" i="12" s="1"/>
  <c r="EY29" i="12"/>
  <c r="EY27" i="12"/>
  <c r="DD27" i="12" s="1"/>
  <c r="EY25" i="12"/>
  <c r="DD25" i="12" s="1"/>
  <c r="EY23" i="12"/>
  <c r="DD23" i="12" s="1"/>
  <c r="EY19" i="12"/>
  <c r="EY18" i="12"/>
  <c r="DD18" i="12" s="1"/>
  <c r="EY22" i="12"/>
  <c r="DD22" i="12" s="1"/>
  <c r="EY20" i="12"/>
  <c r="DD20" i="12" s="1"/>
  <c r="DE8" i="12"/>
  <c r="EZ12" i="12"/>
  <c r="DD19" i="12"/>
  <c r="DD24" i="12"/>
  <c r="DD29" i="12"/>
  <c r="FA15" i="12"/>
  <c r="BY29" i="12"/>
  <c r="BY31" i="12"/>
  <c r="BY33" i="12"/>
  <c r="BY35" i="12"/>
  <c r="BY28" i="12"/>
  <c r="BY30" i="12"/>
  <c r="BY32" i="12"/>
  <c r="BY34" i="12"/>
  <c r="AQ35" i="12"/>
  <c r="AQ33" i="12"/>
  <c r="AQ31" i="12"/>
  <c r="AQ29" i="12"/>
  <c r="AQ27" i="12"/>
  <c r="BX27" i="12" s="1"/>
  <c r="AQ25" i="12"/>
  <c r="BX25" i="12" s="1"/>
  <c r="AQ23" i="12"/>
  <c r="BX23" i="12" s="1"/>
  <c r="AQ21" i="12"/>
  <c r="BX21" i="12" s="1"/>
  <c r="AQ34" i="12"/>
  <c r="AQ32" i="12"/>
  <c r="AQ30" i="12"/>
  <c r="AQ28" i="12"/>
  <c r="AQ26" i="12"/>
  <c r="BX26" i="12" s="1"/>
  <c r="AQ24" i="12"/>
  <c r="BX24" i="12" s="1"/>
  <c r="AQ22" i="12"/>
  <c r="BX22" i="12" s="1"/>
  <c r="AQ20" i="12"/>
  <c r="BX20" i="12" s="1"/>
  <c r="AQ18" i="12"/>
  <c r="BX18" i="12" s="1"/>
  <c r="AQ19" i="12"/>
  <c r="BX19" i="12" s="1"/>
  <c r="AQ17" i="12"/>
  <c r="BX17" i="12" s="1"/>
  <c r="AQ16" i="12"/>
  <c r="BX16" i="12" s="1"/>
  <c r="BX14" i="12"/>
  <c r="BX15" i="12"/>
  <c r="BY13" i="12"/>
  <c r="DG12" i="12"/>
  <c r="DG15" i="12" s="1"/>
  <c r="DH11" i="12"/>
  <c r="BZ12" i="12"/>
  <c r="CA11" i="12"/>
  <c r="DF10" i="12"/>
  <c r="AR12" i="12"/>
  <c r="AR13" i="12" s="1"/>
  <c r="AR15" i="12" s="1"/>
  <c r="EZ35" i="12" l="1"/>
  <c r="DE35" i="12" s="1"/>
  <c r="EZ23" i="12"/>
  <c r="DE23" i="12" s="1"/>
  <c r="EZ21" i="12"/>
  <c r="EZ19" i="12"/>
  <c r="DE19" i="12" s="1"/>
  <c r="EZ33" i="12"/>
  <c r="EZ29" i="12"/>
  <c r="EZ25" i="12"/>
  <c r="DE25" i="12" s="1"/>
  <c r="EZ32" i="12"/>
  <c r="EZ28" i="12"/>
  <c r="DE28" i="12" s="1"/>
  <c r="EZ24" i="12"/>
  <c r="DE24" i="12" s="1"/>
  <c r="EZ22" i="12"/>
  <c r="DE22" i="12" s="1"/>
  <c r="EZ20" i="12"/>
  <c r="DE20" i="12" s="1"/>
  <c r="EZ31" i="12"/>
  <c r="DE31" i="12" s="1"/>
  <c r="EZ27" i="12"/>
  <c r="DE27" i="12" s="1"/>
  <c r="EZ34" i="12"/>
  <c r="DE34" i="12" s="1"/>
  <c r="EZ30" i="12"/>
  <c r="DE30" i="12" s="1"/>
  <c r="EZ26" i="12"/>
  <c r="DE26" i="12" s="1"/>
  <c r="EZ17" i="12"/>
  <c r="DE17" i="12" s="1"/>
  <c r="EZ18" i="12"/>
  <c r="DE18" i="12" s="1"/>
  <c r="DF8" i="12"/>
  <c r="FA12" i="12"/>
  <c r="DE21" i="12"/>
  <c r="DE29" i="12"/>
  <c r="DE32" i="12"/>
  <c r="DE33" i="12"/>
  <c r="FB15" i="12"/>
  <c r="AR34" i="12"/>
  <c r="AR32" i="12"/>
  <c r="AR30" i="12"/>
  <c r="AR28" i="12"/>
  <c r="AR26" i="12"/>
  <c r="BY26" i="12" s="1"/>
  <c r="AR24" i="12"/>
  <c r="BY24" i="12" s="1"/>
  <c r="AR22" i="12"/>
  <c r="BY22" i="12" s="1"/>
  <c r="AR20" i="12"/>
  <c r="BY20" i="12" s="1"/>
  <c r="AR35" i="12"/>
  <c r="AR33" i="12"/>
  <c r="AR31" i="12"/>
  <c r="AR29" i="12"/>
  <c r="AR27" i="12"/>
  <c r="BY27" i="12" s="1"/>
  <c r="AR25" i="12"/>
  <c r="BY25" i="12" s="1"/>
  <c r="AR23" i="12"/>
  <c r="BY23" i="12" s="1"/>
  <c r="AR21" i="12"/>
  <c r="BY21" i="12" s="1"/>
  <c r="AR19" i="12"/>
  <c r="BY19" i="12" s="1"/>
  <c r="AR17" i="12"/>
  <c r="BY17" i="12" s="1"/>
  <c r="AR16" i="12"/>
  <c r="BY16" i="12" s="1"/>
  <c r="AR18" i="12"/>
  <c r="BY18" i="12" s="1"/>
  <c r="BZ13" i="12"/>
  <c r="BY15" i="12"/>
  <c r="BY14" i="12"/>
  <c r="CB11" i="12"/>
  <c r="CB12" i="12" s="1"/>
  <c r="CA12" i="12"/>
  <c r="DH12" i="12"/>
  <c r="DH15" i="12" s="1"/>
  <c r="DI11" i="12"/>
  <c r="DI12" i="12" s="1"/>
  <c r="DI15" i="12" s="1"/>
  <c r="AS12" i="12"/>
  <c r="AS13" i="12" s="1"/>
  <c r="AS15" i="12" s="1"/>
  <c r="DG10" i="12"/>
  <c r="FA35" i="12" l="1"/>
  <c r="FA33" i="12"/>
  <c r="FA31" i="12"/>
  <c r="FA29" i="12"/>
  <c r="FA27" i="12"/>
  <c r="DF27" i="12" s="1"/>
  <c r="FA25" i="12"/>
  <c r="FA22" i="12"/>
  <c r="DF22" i="12" s="1"/>
  <c r="FA18" i="12"/>
  <c r="FA21" i="12"/>
  <c r="FA34" i="12"/>
  <c r="FA32" i="12"/>
  <c r="FA30" i="12"/>
  <c r="FA28" i="12"/>
  <c r="DF28" i="12" s="1"/>
  <c r="FA26" i="12"/>
  <c r="FA24" i="12"/>
  <c r="DF24" i="12" s="1"/>
  <c r="FA20" i="12"/>
  <c r="FA23" i="12"/>
  <c r="DF23" i="12" s="1"/>
  <c r="FA19" i="12"/>
  <c r="DF19" i="12" s="1"/>
  <c r="FA17" i="12"/>
  <c r="DF17" i="12" s="1"/>
  <c r="FQ34" i="12"/>
  <c r="FX34" i="12" s="1"/>
  <c r="FQ33" i="12"/>
  <c r="FX33" i="12" s="1"/>
  <c r="FQ32" i="12"/>
  <c r="FX32" i="12" s="1"/>
  <c r="FQ26" i="12"/>
  <c r="FX26" i="12" s="1"/>
  <c r="FQ19" i="12"/>
  <c r="FX19" i="12" s="1"/>
  <c r="FQ29" i="12"/>
  <c r="FX29" i="12" s="1"/>
  <c r="FQ28" i="12"/>
  <c r="FX28" i="12" s="1"/>
  <c r="FQ27" i="12"/>
  <c r="FX27" i="12" s="1"/>
  <c r="FQ21" i="12"/>
  <c r="FX21" i="12" s="1"/>
  <c r="FQ20" i="12"/>
  <c r="FX20" i="12" s="1"/>
  <c r="FQ35" i="12"/>
  <c r="FX35" i="12" s="1"/>
  <c r="FQ23" i="12"/>
  <c r="FX23" i="12" s="1"/>
  <c r="FQ22" i="12"/>
  <c r="FX22" i="12" s="1"/>
  <c r="FQ16" i="12"/>
  <c r="FX16" i="12" s="1"/>
  <c r="FQ30" i="12"/>
  <c r="FX30" i="12" s="1"/>
  <c r="FQ18" i="12"/>
  <c r="FX18" i="12" s="1"/>
  <c r="FQ17" i="12"/>
  <c r="FX17" i="12" s="1"/>
  <c r="FQ31" i="12"/>
  <c r="FX31" i="12" s="1"/>
  <c r="FQ25" i="12"/>
  <c r="FX25" i="12" s="1"/>
  <c r="FQ24" i="12"/>
  <c r="FX24" i="12" s="1"/>
  <c r="DG8" i="12"/>
  <c r="FB12" i="12"/>
  <c r="FD15" i="12"/>
  <c r="DF21" i="12"/>
  <c r="DF25" i="12"/>
  <c r="DF29" i="12"/>
  <c r="DF31" i="12"/>
  <c r="DF33" i="12"/>
  <c r="DF18" i="12"/>
  <c r="DF20" i="12"/>
  <c r="DF26" i="12"/>
  <c r="DF30" i="12"/>
  <c r="DF32" i="12"/>
  <c r="DF35" i="12"/>
  <c r="DF34" i="12"/>
  <c r="FC15" i="12"/>
  <c r="AS35" i="12"/>
  <c r="BZ35" i="12" s="1"/>
  <c r="AS33" i="12"/>
  <c r="BZ33" i="12" s="1"/>
  <c r="AS31" i="12"/>
  <c r="BZ31" i="12" s="1"/>
  <c r="AS29" i="12"/>
  <c r="BZ29" i="12" s="1"/>
  <c r="AS27" i="12"/>
  <c r="BZ27" i="12" s="1"/>
  <c r="AS25" i="12"/>
  <c r="BZ25" i="12" s="1"/>
  <c r="AS23" i="12"/>
  <c r="BZ23" i="12" s="1"/>
  <c r="AS21" i="12"/>
  <c r="BZ21" i="12" s="1"/>
  <c r="AS34" i="12"/>
  <c r="BZ34" i="12" s="1"/>
  <c r="AS32" i="12"/>
  <c r="BZ32" i="12" s="1"/>
  <c r="AS30" i="12"/>
  <c r="BZ30" i="12" s="1"/>
  <c r="AS28" i="12"/>
  <c r="BZ28" i="12" s="1"/>
  <c r="AS26" i="12"/>
  <c r="BZ26" i="12" s="1"/>
  <c r="AS24" i="12"/>
  <c r="BZ24" i="12" s="1"/>
  <c r="AS22" i="12"/>
  <c r="BZ22" i="12" s="1"/>
  <c r="AS20" i="12"/>
  <c r="BZ20" i="12" s="1"/>
  <c r="AS18" i="12"/>
  <c r="BZ18" i="12" s="1"/>
  <c r="AS19" i="12"/>
  <c r="BZ19" i="12" s="1"/>
  <c r="AS17" i="12"/>
  <c r="BZ17" i="12" s="1"/>
  <c r="AS16" i="12"/>
  <c r="BZ16" i="12" s="1"/>
  <c r="DI10" i="12"/>
  <c r="AU12" i="12"/>
  <c r="AU13" i="12" s="1"/>
  <c r="AU15" i="12" s="1"/>
  <c r="AT12" i="12"/>
  <c r="AT13" i="12" s="1"/>
  <c r="AT15" i="12" s="1"/>
  <c r="DH10" i="12"/>
  <c r="FC12" i="12" s="1"/>
  <c r="CA13" i="12"/>
  <c r="CB13" i="12"/>
  <c r="BZ15" i="12"/>
  <c r="BZ14" i="12"/>
  <c r="FB34" i="12" l="1"/>
  <c r="FB24" i="12"/>
  <c r="FB22" i="12"/>
  <c r="FB20" i="12"/>
  <c r="FB18" i="12"/>
  <c r="DG18" i="12" s="1"/>
  <c r="FB30" i="12"/>
  <c r="DG30" i="12" s="1"/>
  <c r="FB26" i="12"/>
  <c r="FB33" i="12"/>
  <c r="FB29" i="12"/>
  <c r="DG29" i="12" s="1"/>
  <c r="FB25" i="12"/>
  <c r="DG25" i="12" s="1"/>
  <c r="FB35" i="12"/>
  <c r="DG35" i="12" s="1"/>
  <c r="FB23" i="12"/>
  <c r="DG23" i="12" s="1"/>
  <c r="FB21" i="12"/>
  <c r="DG21" i="12" s="1"/>
  <c r="FB19" i="12"/>
  <c r="DG19" i="12" s="1"/>
  <c r="FB32" i="12"/>
  <c r="FB28" i="12"/>
  <c r="FB31" i="12"/>
  <c r="DG31" i="12" s="1"/>
  <c r="FB27" i="12"/>
  <c r="DG27" i="12" s="1"/>
  <c r="FB17" i="12"/>
  <c r="FC34" i="12"/>
  <c r="FC32" i="12"/>
  <c r="FC30" i="12"/>
  <c r="FC28" i="12"/>
  <c r="FC26" i="12"/>
  <c r="FC23" i="12"/>
  <c r="FC19" i="12"/>
  <c r="FC22" i="12"/>
  <c r="FC35" i="12"/>
  <c r="FC33" i="12"/>
  <c r="FC31" i="12"/>
  <c r="FC29" i="12"/>
  <c r="FC27" i="12"/>
  <c r="FC25" i="12"/>
  <c r="FC21" i="12"/>
  <c r="FC17" i="12"/>
  <c r="FC24" i="12"/>
  <c r="FC18" i="12"/>
  <c r="FC20" i="12"/>
  <c r="FW24" i="12"/>
  <c r="FW31" i="12"/>
  <c r="FW18" i="12"/>
  <c r="FW16" i="12"/>
  <c r="FW23" i="12"/>
  <c r="FW20" i="12"/>
  <c r="FW27" i="12"/>
  <c r="FW29" i="12"/>
  <c r="FW26" i="12"/>
  <c r="FW33" i="12"/>
  <c r="FW25" i="12"/>
  <c r="FW17" i="12"/>
  <c r="FW30" i="12"/>
  <c r="FW22" i="12"/>
  <c r="FW35" i="12"/>
  <c r="FW21" i="12"/>
  <c r="FW28" i="12"/>
  <c r="FW19" i="12"/>
  <c r="FW32" i="12"/>
  <c r="FW34" i="12"/>
  <c r="FR25" i="12"/>
  <c r="FR17" i="12"/>
  <c r="FR30" i="12"/>
  <c r="FR22" i="12"/>
  <c r="FR35" i="12"/>
  <c r="FR21" i="12"/>
  <c r="FR28" i="12"/>
  <c r="FR19" i="12"/>
  <c r="FR32" i="12"/>
  <c r="FR34" i="12"/>
  <c r="FR24" i="12"/>
  <c r="FR31" i="12"/>
  <c r="FR18" i="12"/>
  <c r="FR16" i="12"/>
  <c r="FR23" i="12"/>
  <c r="FR20" i="12"/>
  <c r="FR27" i="12"/>
  <c r="FR29" i="12"/>
  <c r="FR26" i="12"/>
  <c r="FR33" i="12"/>
  <c r="FD12" i="12"/>
  <c r="FD18" i="12" s="1"/>
  <c r="FS26" i="12"/>
  <c r="FS18" i="12"/>
  <c r="FT18" i="12" s="1"/>
  <c r="FS35" i="12"/>
  <c r="FS23" i="12"/>
  <c r="FS33" i="12"/>
  <c r="FS29" i="12"/>
  <c r="FS25" i="12"/>
  <c r="FS21" i="12"/>
  <c r="FS17" i="12"/>
  <c r="FT17" i="12" s="1"/>
  <c r="FS34" i="12"/>
  <c r="FS31" i="12"/>
  <c r="FS27" i="12"/>
  <c r="FT27" i="12" s="1"/>
  <c r="FS22" i="12"/>
  <c r="FS19" i="12"/>
  <c r="FS16" i="12"/>
  <c r="FS32" i="12"/>
  <c r="FS28" i="12"/>
  <c r="FS24" i="12"/>
  <c r="FS20" i="12"/>
  <c r="FT20" i="12" s="1"/>
  <c r="FS30" i="12"/>
  <c r="DG20" i="12"/>
  <c r="DG22" i="12"/>
  <c r="DG24" i="12"/>
  <c r="DG26" i="12"/>
  <c r="DG28" i="12"/>
  <c r="DG32" i="12"/>
  <c r="DG17" i="12"/>
  <c r="DG33" i="12"/>
  <c r="DG34" i="12"/>
  <c r="DZ6" i="12"/>
  <c r="EB6" i="12" s="1"/>
  <c r="DH8" i="12"/>
  <c r="DI8" i="12"/>
  <c r="AT34" i="12"/>
  <c r="CA34" i="12" s="1"/>
  <c r="AT32" i="12"/>
  <c r="CA32" i="12" s="1"/>
  <c r="AT30" i="12"/>
  <c r="CA30" i="12" s="1"/>
  <c r="AT28" i="12"/>
  <c r="CA28" i="12" s="1"/>
  <c r="AT26" i="12"/>
  <c r="CA26" i="12" s="1"/>
  <c r="AT24" i="12"/>
  <c r="CA24" i="12" s="1"/>
  <c r="AT22" i="12"/>
  <c r="CA22" i="12" s="1"/>
  <c r="AT20" i="12"/>
  <c r="CA20" i="12" s="1"/>
  <c r="AT35" i="12"/>
  <c r="CA35" i="12" s="1"/>
  <c r="AT33" i="12"/>
  <c r="CA33" i="12" s="1"/>
  <c r="AT31" i="12"/>
  <c r="CA31" i="12" s="1"/>
  <c r="AT29" i="12"/>
  <c r="CA29" i="12" s="1"/>
  <c r="AT27" i="12"/>
  <c r="CA27" i="12" s="1"/>
  <c r="AT25" i="12"/>
  <c r="CA25" i="12" s="1"/>
  <c r="AT23" i="12"/>
  <c r="CA23" i="12" s="1"/>
  <c r="AT21" i="12"/>
  <c r="CA21" i="12" s="1"/>
  <c r="AT19" i="12"/>
  <c r="CA19" i="12" s="1"/>
  <c r="AT17" i="12"/>
  <c r="CA17" i="12" s="1"/>
  <c r="AT16" i="12"/>
  <c r="CA16" i="12" s="1"/>
  <c r="AT18" i="12"/>
  <c r="CA18" i="12" s="1"/>
  <c r="AU35" i="12"/>
  <c r="CB35" i="12" s="1"/>
  <c r="AU33" i="12"/>
  <c r="CB33" i="12" s="1"/>
  <c r="AU31" i="12"/>
  <c r="CB31" i="12" s="1"/>
  <c r="AU29" i="12"/>
  <c r="CB29" i="12" s="1"/>
  <c r="AU27" i="12"/>
  <c r="CB27" i="12" s="1"/>
  <c r="AU25" i="12"/>
  <c r="CB25" i="12" s="1"/>
  <c r="AU23" i="12"/>
  <c r="CB23" i="12" s="1"/>
  <c r="AU21" i="12"/>
  <c r="CB21" i="12" s="1"/>
  <c r="AU34" i="12"/>
  <c r="CB34" i="12" s="1"/>
  <c r="AU32" i="12"/>
  <c r="CB32" i="12" s="1"/>
  <c r="AU30" i="12"/>
  <c r="CB30" i="12" s="1"/>
  <c r="AU28" i="12"/>
  <c r="CB28" i="12" s="1"/>
  <c r="AU26" i="12"/>
  <c r="CB26" i="12" s="1"/>
  <c r="AU24" i="12"/>
  <c r="CB24" i="12" s="1"/>
  <c r="AU22" i="12"/>
  <c r="CB22" i="12" s="1"/>
  <c r="AU20" i="12"/>
  <c r="CB20" i="12" s="1"/>
  <c r="AU18" i="12"/>
  <c r="CB18" i="12" s="1"/>
  <c r="AU19" i="12"/>
  <c r="CB19" i="12" s="1"/>
  <c r="AU17" i="12"/>
  <c r="CB17" i="12" s="1"/>
  <c r="AU16" i="12"/>
  <c r="CB16" i="12" s="1"/>
  <c r="CA15" i="12"/>
  <c r="CA14" i="12"/>
  <c r="CB14" i="12"/>
  <c r="CB15" i="12"/>
  <c r="FT16" i="12" l="1"/>
  <c r="FT30" i="12"/>
  <c r="FT23" i="12"/>
  <c r="FU26" i="12"/>
  <c r="DJ26" i="12" s="1"/>
  <c r="I18" i="5" s="1"/>
  <c r="FU27" i="12"/>
  <c r="DJ27" i="12"/>
  <c r="I19" i="5" s="1"/>
  <c r="FD27" i="12"/>
  <c r="DI27" i="12" s="1"/>
  <c r="DH34" i="12"/>
  <c r="DH33" i="12"/>
  <c r="DH29" i="12"/>
  <c r="DH25" i="12"/>
  <c r="DH21" i="12"/>
  <c r="DH30" i="12"/>
  <c r="DH26" i="12"/>
  <c r="DH22" i="12"/>
  <c r="DH18" i="12"/>
  <c r="DH19" i="12"/>
  <c r="DI18" i="12"/>
  <c r="DK18" i="12" s="1"/>
  <c r="DH35" i="12"/>
  <c r="DH31" i="12"/>
  <c r="DH27" i="12"/>
  <c r="DH23" i="12"/>
  <c r="DH32" i="12"/>
  <c r="DH28" i="12"/>
  <c r="DH24" i="12"/>
  <c r="DH20" i="12"/>
  <c r="DH17" i="12"/>
  <c r="FT19" i="12"/>
  <c r="FT29" i="12"/>
  <c r="FD32" i="12"/>
  <c r="FD35" i="12"/>
  <c r="FD19" i="12"/>
  <c r="FD24" i="12"/>
  <c r="FD31" i="12"/>
  <c r="FD23" i="12"/>
  <c r="FD16" i="12"/>
  <c r="FD28" i="12"/>
  <c r="FD20" i="12"/>
  <c r="FT35" i="12"/>
  <c r="FD33" i="12"/>
  <c r="FD29" i="12"/>
  <c r="FD25" i="12"/>
  <c r="FD21" i="12"/>
  <c r="FD17" i="12"/>
  <c r="FD34" i="12"/>
  <c r="FD30" i="12"/>
  <c r="FD26" i="12"/>
  <c r="FD22" i="12"/>
  <c r="FT28" i="12"/>
  <c r="FT22" i="12"/>
  <c r="FT31" i="12"/>
  <c r="FT25" i="12"/>
  <c r="FT33" i="12"/>
  <c r="FT26" i="12"/>
  <c r="FT24" i="12"/>
  <c r="FT32" i="12"/>
  <c r="FT34" i="12"/>
  <c r="FT21" i="12"/>
  <c r="FU18" i="12"/>
  <c r="DJ18" i="12" s="1"/>
  <c r="I10" i="5" s="1"/>
  <c r="FU20" i="12"/>
  <c r="DJ20" i="12" s="1"/>
  <c r="I12" i="5" s="1"/>
  <c r="FU22" i="12"/>
  <c r="DJ22" i="12" s="1"/>
  <c r="I14" i="5" s="1"/>
  <c r="FU24" i="12"/>
  <c r="DJ24" i="12" s="1"/>
  <c r="I16" i="5" s="1"/>
  <c r="FU17" i="12"/>
  <c r="DJ17" i="12" s="1"/>
  <c r="I9" i="5" s="1"/>
  <c r="FU19" i="12"/>
  <c r="DJ19" i="12" s="1"/>
  <c r="I11" i="5" s="1"/>
  <c r="FU21" i="12"/>
  <c r="DJ21" i="12" s="1"/>
  <c r="I13" i="5" s="1"/>
  <c r="FU23" i="12"/>
  <c r="DJ23" i="12" s="1"/>
  <c r="I15" i="5" s="1"/>
  <c r="FU25" i="12"/>
  <c r="DJ25" i="12" s="1"/>
  <c r="I17" i="5" s="1"/>
  <c r="Q17" i="5" s="1"/>
  <c r="AV22" i="12"/>
  <c r="AV21" i="12"/>
  <c r="AV26" i="12"/>
  <c r="AV27" i="12"/>
  <c r="AV35" i="12"/>
  <c r="AV32" i="12"/>
  <c r="AV23" i="12"/>
  <c r="AV16" i="12"/>
  <c r="AV20" i="12"/>
  <c r="AV19" i="12"/>
  <c r="AV31" i="12"/>
  <c r="AV18" i="12"/>
  <c r="AV30" i="12"/>
  <c r="AV28" i="12"/>
  <c r="AV33" i="12"/>
  <c r="CC32" i="12"/>
  <c r="CC28" i="12"/>
  <c r="CC35" i="12"/>
  <c r="CC31" i="12"/>
  <c r="CC33" i="12"/>
  <c r="CC29" i="12"/>
  <c r="CC34" i="12"/>
  <c r="AV25" i="12"/>
  <c r="AV17" i="12"/>
  <c r="AV24" i="12"/>
  <c r="AV29" i="12"/>
  <c r="AV34" i="12"/>
  <c r="CC25" i="12"/>
  <c r="CC20" i="12"/>
  <c r="DK27" i="12" l="1"/>
  <c r="N19" i="5" s="1"/>
  <c r="DI26" i="12"/>
  <c r="DK26" i="12" s="1"/>
  <c r="DI34" i="12"/>
  <c r="DK34" i="12" s="1"/>
  <c r="N26" i="5" s="1"/>
  <c r="DI21" i="12"/>
  <c r="DK21" i="12" s="1"/>
  <c r="N13" i="5" s="1"/>
  <c r="DI29" i="12"/>
  <c r="DK29" i="12" s="1"/>
  <c r="N21" i="5" s="1"/>
  <c r="DI28" i="12"/>
  <c r="DK28" i="12" s="1"/>
  <c r="N20" i="5" s="1"/>
  <c r="DI23" i="12"/>
  <c r="DK23" i="12" s="1"/>
  <c r="N15" i="5" s="1"/>
  <c r="DI24" i="12"/>
  <c r="DK24" i="12" s="1"/>
  <c r="N16" i="5" s="1"/>
  <c r="DI35" i="12"/>
  <c r="DK35" i="12" s="1"/>
  <c r="N27" i="5" s="1"/>
  <c r="DI22" i="12"/>
  <c r="DK22" i="12" s="1"/>
  <c r="N14" i="5" s="1"/>
  <c r="DI30" i="12"/>
  <c r="DK30" i="12" s="1"/>
  <c r="N22" i="5" s="1"/>
  <c r="DI17" i="12"/>
  <c r="DK17" i="12" s="1"/>
  <c r="N9" i="5" s="1"/>
  <c r="P9" i="5" s="1"/>
  <c r="DI25" i="12"/>
  <c r="DK25" i="12" s="1"/>
  <c r="N17" i="5" s="1"/>
  <c r="DI33" i="12"/>
  <c r="DK33" i="12" s="1"/>
  <c r="N25" i="5" s="1"/>
  <c r="DI20" i="12"/>
  <c r="DK20" i="12" s="1"/>
  <c r="N12" i="5" s="1"/>
  <c r="DI31" i="12"/>
  <c r="DK31" i="12" s="1"/>
  <c r="N23" i="5" s="1"/>
  <c r="DI19" i="12"/>
  <c r="DK19" i="12" s="1"/>
  <c r="N11" i="5" s="1"/>
  <c r="DI32" i="12"/>
  <c r="DK32" i="12" s="1"/>
  <c r="N24" i="5" s="1"/>
  <c r="N10" i="5"/>
  <c r="CC24" i="12"/>
  <c r="CC30" i="12"/>
  <c r="CC19" i="12"/>
  <c r="CC26" i="12"/>
  <c r="CC17" i="12"/>
  <c r="CC21" i="12"/>
  <c r="CC23" i="12"/>
  <c r="CC27" i="12"/>
  <c r="CC22" i="12"/>
  <c r="CC18" i="12"/>
  <c r="CC16" i="12"/>
  <c r="O11" i="5" l="1"/>
  <c r="P11" i="5"/>
  <c r="O12" i="5"/>
  <c r="P12" i="5"/>
  <c r="O17" i="5"/>
  <c r="R17" i="5" s="1"/>
  <c r="H15" i="11" s="1"/>
  <c r="P17" i="5"/>
  <c r="O22" i="5"/>
  <c r="P22" i="5"/>
  <c r="O27" i="5"/>
  <c r="P27" i="5"/>
  <c r="O15" i="5"/>
  <c r="P15" i="5"/>
  <c r="O21" i="5"/>
  <c r="P21" i="5"/>
  <c r="O26" i="5"/>
  <c r="P26" i="5"/>
  <c r="O19" i="5"/>
  <c r="P19" i="5"/>
  <c r="O10" i="5"/>
  <c r="P10" i="5"/>
  <c r="O24" i="5"/>
  <c r="P24" i="5"/>
  <c r="O23" i="5"/>
  <c r="P23" i="5"/>
  <c r="O25" i="5"/>
  <c r="P25" i="5"/>
  <c r="O14" i="5"/>
  <c r="P14" i="5"/>
  <c r="O16" i="5"/>
  <c r="P16" i="5"/>
  <c r="O20" i="5"/>
  <c r="P20" i="5"/>
  <c r="O13" i="5"/>
  <c r="P13" i="5"/>
  <c r="DL25" i="12"/>
  <c r="DL26" i="12"/>
  <c r="Q18" i="5" s="1"/>
  <c r="N18" i="5"/>
  <c r="DL32" i="12"/>
  <c r="DL21" i="12"/>
  <c r="DL24" i="12"/>
  <c r="DL29" i="12"/>
  <c r="Q21" i="5" s="1"/>
  <c r="DL18" i="12"/>
  <c r="Q10" i="5" s="1"/>
  <c r="DL19" i="12"/>
  <c r="Q11" i="5" s="1"/>
  <c r="DL34" i="12"/>
  <c r="DL27" i="12"/>
  <c r="Q19" i="5" s="1"/>
  <c r="DL22" i="12"/>
  <c r="DL33" i="12"/>
  <c r="Q25" i="5" s="1"/>
  <c r="DL30" i="12"/>
  <c r="Q22" i="5" s="1"/>
  <c r="DL35" i="12"/>
  <c r="Q27" i="5" s="1"/>
  <c r="R27" i="5" s="1"/>
  <c r="DL31" i="12"/>
  <c r="Q23" i="5" s="1"/>
  <c r="DL20" i="12"/>
  <c r="DL23" i="12"/>
  <c r="Q15" i="5" s="1"/>
  <c r="DL28" i="12"/>
  <c r="Q20" i="5" s="1"/>
  <c r="DL17" i="12"/>
  <c r="R11" i="5" l="1"/>
  <c r="R15" i="5"/>
  <c r="H13" i="11" s="1"/>
  <c r="R22" i="5"/>
  <c r="H20" i="11" s="1"/>
  <c r="R23" i="5"/>
  <c r="R10" i="5"/>
  <c r="O18" i="5"/>
  <c r="R18" i="5" s="1"/>
  <c r="H16" i="11" s="1"/>
  <c r="P18" i="5"/>
  <c r="R20" i="5"/>
  <c r="H18" i="11" s="1"/>
  <c r="R25" i="5"/>
  <c r="H23" i="11" s="1"/>
  <c r="R19" i="5"/>
  <c r="H17" i="11" s="1"/>
  <c r="R21" i="5"/>
  <c r="H19" i="11" s="1"/>
  <c r="Q12" i="5"/>
  <c r="R12" i="5" s="1"/>
  <c r="H10" i="11" s="1"/>
  <c r="Q13" i="5"/>
  <c r="R13" i="5" s="1"/>
  <c r="H11" i="11" s="1"/>
  <c r="Q24" i="5"/>
  <c r="R24" i="5" s="1"/>
  <c r="H22" i="11" s="1"/>
  <c r="Q14" i="5"/>
  <c r="R14" i="5" s="1"/>
  <c r="H12" i="11" s="1"/>
  <c r="Q26" i="5"/>
  <c r="R26" i="5" s="1"/>
  <c r="H24" i="11" s="1"/>
  <c r="Q16" i="5"/>
  <c r="R16" i="5" s="1"/>
  <c r="H14" i="11" s="1"/>
  <c r="H25" i="11"/>
  <c r="H21" i="11"/>
  <c r="M9" i="5"/>
  <c r="Q9" i="5" l="1"/>
  <c r="O9" i="5"/>
  <c r="H9" i="11" l="1"/>
  <c r="R9" i="5"/>
  <c r="H8" i="11"/>
  <c r="H7" i="11" l="1"/>
  <c r="EZ16" i="12"/>
  <c r="DE16" i="12" s="1"/>
  <c r="EJ16" i="12"/>
  <c r="EY16" i="12"/>
  <c r="DD16" i="12" s="1"/>
  <c r="EI16" i="12"/>
  <c r="CN16" i="12" s="1"/>
  <c r="ER16" i="12"/>
  <c r="CW16" i="12" s="1"/>
  <c r="EB16" i="12"/>
  <c r="CG16" i="12" s="1"/>
  <c r="EQ16" i="12"/>
  <c r="CV16" i="12" s="1"/>
  <c r="EA16" i="12"/>
  <c r="CF16" i="12" s="1"/>
  <c r="CO16" i="12"/>
  <c r="FB16" i="12"/>
  <c r="DG16" i="12" s="1"/>
  <c r="ET16" i="12"/>
  <c r="CY16" i="12" s="1"/>
  <c r="EL16" i="12"/>
  <c r="CQ16" i="12" s="1"/>
  <c r="FA16" i="12"/>
  <c r="DF16" i="12" s="1"/>
  <c r="EK16" i="12"/>
  <c r="CP16" i="12" s="1"/>
  <c r="EV16" i="12"/>
  <c r="DA16" i="12" s="1"/>
  <c r="EF16" i="12"/>
  <c r="CK16" i="12" s="1"/>
  <c r="EU16" i="12"/>
  <c r="CZ16" i="12" s="1"/>
  <c r="EE16" i="12"/>
  <c r="CJ16" i="12" s="1"/>
  <c r="EH16" i="12"/>
  <c r="CM16" i="12" s="1"/>
  <c r="EW16" i="12"/>
  <c r="DB16" i="12" s="1"/>
  <c r="EG16" i="12"/>
  <c r="CL16" i="12" s="1"/>
  <c r="FU16" i="12"/>
  <c r="DJ16" i="12" s="1"/>
  <c r="ED16" i="12"/>
  <c r="CI16" i="12" s="1"/>
  <c r="ES16" i="12"/>
  <c r="CX16" i="12" s="1"/>
  <c r="EC16" i="12"/>
  <c r="CH16" i="12" s="1"/>
  <c r="DI16" i="12"/>
  <c r="EN16" i="12"/>
  <c r="CS16" i="12" s="1"/>
  <c r="FC16" i="12"/>
  <c r="DH16" i="12" s="1"/>
  <c r="EM16" i="12"/>
  <c r="CR16" i="12" s="1"/>
  <c r="EX16" i="12"/>
  <c r="DC16" i="12" s="1"/>
  <c r="EP16" i="12"/>
  <c r="CU16" i="12" s="1"/>
  <c r="DZ16" i="12"/>
  <c r="CE16" i="12" s="1"/>
  <c r="EO16" i="12"/>
  <c r="CT16" i="12" s="1"/>
  <c r="C8" i="5"/>
  <c r="D8" i="5" s="1"/>
  <c r="DK16" i="12" l="1"/>
  <c r="N8" i="5" s="1"/>
  <c r="N28" i="5" s="1"/>
  <c r="K8" i="5"/>
  <c r="J8" i="5"/>
  <c r="H8" i="5"/>
  <c r="I8" i="5"/>
  <c r="L8" i="5" l="1"/>
  <c r="L28" i="5" s="1"/>
  <c r="P8" i="5"/>
  <c r="DL16" i="12"/>
  <c r="M8" i="5" l="1"/>
  <c r="O8" i="5" s="1"/>
  <c r="O28" i="5" s="1"/>
  <c r="Q8" i="5" l="1"/>
  <c r="R8" i="5" s="1"/>
  <c r="M28" i="5"/>
  <c r="Q28" i="5" l="1"/>
  <c r="H6" i="11"/>
  <c r="H26" i="11" s="1"/>
  <c r="R28" i="5"/>
</calcChain>
</file>

<file path=xl/comments1.xml><?xml version="1.0" encoding="utf-8"?>
<comments xmlns="http://schemas.openxmlformats.org/spreadsheetml/2006/main">
  <authors>
    <author>Yazar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               </t>
        </r>
        <r>
          <rPr>
            <b/>
            <sz val="9"/>
            <color indexed="10"/>
            <rFont val="Tahoma"/>
            <family val="2"/>
            <charset val="162"/>
          </rPr>
          <t>MESLEKÎ EĞİTİM KANUNU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39"/>
            <rFont val="Tahoma"/>
            <family val="2"/>
            <charset val="162"/>
          </rPr>
          <t xml:space="preserve">
Madde 25 – </t>
        </r>
        <r>
          <rPr>
            <b/>
            <sz val="9"/>
            <color indexed="81"/>
            <rFont val="Tahoma"/>
            <family val="2"/>
            <charset val="162"/>
          </rPr>
          <t xml:space="preserve">Aday çırak, çırak ve işletmelerde meslek eğitimi gören öğrencilere ödenecek ücret ve bu ücretlerdeki artışlar; aday çırak veya çırağın velisi veya vasisi veya kişi reşit ise kendisi; öğrenciler için okul müdürlüğü ile işyeri sahibi arasında Bakanlıkça belirlenen esaslara göre düzenlenecek sözleşme ile tespit edilir. (Değişik son cümle: 13/2/2011-6111/64 md.) Ancak, işletmelerde meslek eğitimi gören örgün eğitim öğrencilerine, </t>
        </r>
        <r>
          <rPr>
            <b/>
            <sz val="9"/>
            <color indexed="33"/>
            <rFont val="Tahoma"/>
            <family val="2"/>
            <charset val="162"/>
          </rPr>
          <t>asgari ücretin net tutarının</t>
        </r>
        <r>
          <rPr>
            <b/>
            <sz val="9"/>
            <color indexed="81"/>
            <rFont val="Tahoma"/>
            <family val="2"/>
            <charset val="162"/>
          </rPr>
          <t xml:space="preserve"> yirmi ve üzerinde personel çalıştıran işyerlerinde yüzde 30’undan, yirmiden  az personel çalıştıran işyerlerinde yüzde 15’inden, </t>
        </r>
        <r>
          <rPr>
            <b/>
            <sz val="9"/>
            <color indexed="33"/>
            <rFont val="Tahoma"/>
            <family val="2"/>
            <charset val="162"/>
          </rPr>
          <t>aday çırak ve çırağa yaşına uygun asgari ücretin yüzde 30’undan aşağı ücret ödenemez.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               </t>
        </r>
        <r>
          <rPr>
            <b/>
            <sz val="9"/>
            <color indexed="10"/>
            <rFont val="Tahoma"/>
            <family val="2"/>
            <charset val="162"/>
          </rPr>
          <t>MESLEKÎ EĞİTİM KANUNU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39"/>
            <rFont val="Tahoma"/>
            <family val="2"/>
            <charset val="162"/>
          </rPr>
          <t xml:space="preserve">
Madde 25 – </t>
        </r>
        <r>
          <rPr>
            <b/>
            <sz val="9"/>
            <color indexed="81"/>
            <rFont val="Tahoma"/>
            <family val="2"/>
            <charset val="162"/>
          </rPr>
          <t xml:space="preserve">Aday çırak, çırak ve işletmelerde meslek eğitimi gören öğrencilere ödenecek ücret ve bu ücretlerdeki artışlar; aday çırak veya çırağın velisi veya vasisi veya kişi reşit ise kendisi; öğrenciler için okul müdürlüğü ile işyeri sahibi arasında Bakanlıkça belirlenen esaslara göre düzenlenecek sözleşme ile tespit edilir. (Değişik son cümle: 13/2/2011-6111/64 md.) Ancak, işletmelerde meslek eğitimi gören örgün eğitim öğrencilerine, </t>
        </r>
        <r>
          <rPr>
            <b/>
            <sz val="9"/>
            <color indexed="33"/>
            <rFont val="Tahoma"/>
            <family val="2"/>
            <charset val="162"/>
          </rPr>
          <t>asgari ücretin net tutarının</t>
        </r>
        <r>
          <rPr>
            <b/>
            <sz val="9"/>
            <color indexed="81"/>
            <rFont val="Tahoma"/>
            <family val="2"/>
            <charset val="162"/>
          </rPr>
          <t xml:space="preserve"> yirmi ve üzerinde personel çalıştıran işyerlerinde yüzde 30’undan, yirmiden  az personel çalıştıran işyerlerinde yüzde 15’inden, </t>
        </r>
        <r>
          <rPr>
            <b/>
            <sz val="9"/>
            <color indexed="33"/>
            <rFont val="Tahoma"/>
            <family val="2"/>
            <charset val="162"/>
          </rPr>
          <t>aday çırak ve çırağa yaşına uygun asgari ücretin yüzde 30’undan aşağı ücret ödenemez.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E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F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G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H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I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J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K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L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M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N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O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P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Q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R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S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T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U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V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W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X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Y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CZ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A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B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C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D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E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F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G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H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  <comment ref="DI7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AÇIKLAMA:
</t>
        </r>
        <r>
          <rPr>
            <b/>
            <sz val="9"/>
            <color indexed="12"/>
            <rFont val="Tahoma"/>
            <family val="2"/>
            <charset val="162"/>
          </rPr>
          <t>Açılır listede yer alan aşağıda açıklaması yapılmış olan kısaltmalar, tüm stajer öğrenciler için geçerli olan izin ve devamsızlık durumları için kullanılacaktır.</t>
        </r>
        <r>
          <rPr>
            <b/>
            <sz val="9"/>
            <color indexed="10"/>
            <rFont val="Tahoma"/>
            <family val="2"/>
            <charset val="162"/>
          </rPr>
          <t xml:space="preserve">
RT</t>
        </r>
        <r>
          <rPr>
            <b/>
            <sz val="9"/>
            <color indexed="81"/>
            <rFont val="Tahoma"/>
            <family val="2"/>
            <charset val="162"/>
          </rPr>
          <t xml:space="preserve">: Resmi Tatil (Dini ve Milli Bayramlar ile Resmi tatillerde stajer öğrenci Resmi İzinlidir)
</t>
        </r>
        <r>
          <rPr>
            <b/>
            <sz val="9"/>
            <color indexed="10"/>
            <rFont val="Tahoma"/>
            <family val="2"/>
            <charset val="162"/>
          </rPr>
          <t>İZ</t>
        </r>
        <r>
          <rPr>
            <b/>
            <sz val="9"/>
            <color indexed="81"/>
            <rFont val="Tahoma"/>
            <family val="2"/>
            <charset val="162"/>
          </rPr>
          <t xml:space="preserve"> : İzinli (Tüm öğrencilerin herhangi bir durumdan izinli sayılmaları Örn:Okullarında toplantı olması gibi.
</t>
        </r>
        <r>
          <rPr>
            <b/>
            <sz val="9"/>
            <color indexed="10"/>
            <rFont val="Tahoma"/>
            <family val="2"/>
            <charset val="162"/>
          </rPr>
          <t>D</t>
        </r>
        <r>
          <rPr>
            <b/>
            <sz val="9"/>
            <color indexed="81"/>
            <rFont val="Tahoma"/>
            <family val="2"/>
            <charset val="162"/>
          </rPr>
          <t xml:space="preserve">  : Devamsız (Tüm öğrencilerin herhangi bir durumdan devamsız sayılmaları)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i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10"/>
            <rFont val="Tahoma"/>
            <family val="2"/>
            <charset val="162"/>
          </rPr>
          <t>NOT: Bir veya birkaç stajeri ilgilendiren devamsızlık durumları aşağıdaki alanda belirtilmelidir.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               </t>
        </r>
        <r>
          <rPr>
            <b/>
            <sz val="9"/>
            <color indexed="10"/>
            <rFont val="Tahoma"/>
            <family val="2"/>
            <charset val="162"/>
          </rPr>
          <t>MESLEKÎ EĞİTİM KANUNU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39"/>
            <rFont val="Tahoma"/>
            <family val="2"/>
            <charset val="162"/>
          </rPr>
          <t xml:space="preserve">
Madde 25 – </t>
        </r>
        <r>
          <rPr>
            <b/>
            <sz val="9"/>
            <color indexed="81"/>
            <rFont val="Tahoma"/>
            <family val="2"/>
            <charset val="162"/>
          </rPr>
          <t xml:space="preserve">Aday çırak, çırak ve işletmelerde meslek eğitimi gören öğrencilere ödenecek ücret ve bu ücretlerdeki artışlar; aday çırak veya çırağın velisi veya vasisi veya kişi reşit ise kendisi; öğrenciler için okul müdürlüğü ile işyeri sahibi arasında Bakanlıkça belirlenen esaslara göre düzenlenecek sözleşme ile tespit edilir. (Değişik son cümle: 13/2/2011-6111/64 md.) Ancak, işletmelerde meslek eğitimi gören örgün eğitim öğrencilerine, </t>
        </r>
        <r>
          <rPr>
            <b/>
            <sz val="9"/>
            <color indexed="33"/>
            <rFont val="Tahoma"/>
            <family val="2"/>
            <charset val="162"/>
          </rPr>
          <t>asgari ücretin net tutarının</t>
        </r>
        <r>
          <rPr>
            <b/>
            <sz val="9"/>
            <color indexed="81"/>
            <rFont val="Tahoma"/>
            <family val="2"/>
            <charset val="162"/>
          </rPr>
          <t xml:space="preserve"> yirmi ve üzerinde personel çalıştıran işyerlerinde yüzde 30’undan, yirmiden  az personel çalıştıran işyerlerinde yüzde 15’inden, </t>
        </r>
        <r>
          <rPr>
            <b/>
            <sz val="9"/>
            <color indexed="33"/>
            <rFont val="Tahoma"/>
            <family val="2"/>
            <charset val="162"/>
          </rPr>
          <t>aday çırak ve çırağa yaşına uygun asgari ücretin yüzde 30’undan aşağı ücret ödenemez.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<sst xmlns="http://schemas.openxmlformats.org/spreadsheetml/2006/main" count="233" uniqueCount="135">
  <si>
    <t>TOPLAM</t>
  </si>
  <si>
    <t>ADI SOYADI</t>
  </si>
  <si>
    <t>EYLÜL</t>
  </si>
  <si>
    <t>EKİM</t>
  </si>
  <si>
    <t>KASIM</t>
  </si>
  <si>
    <t>ARALIK</t>
  </si>
  <si>
    <t>OCAK</t>
  </si>
  <si>
    <t>X</t>
  </si>
  <si>
    <t>ASGARİ ÜCRET NET TUTARI</t>
  </si>
  <si>
    <t>STAJER ÖĞRENCİ ÜCRETİ</t>
  </si>
  <si>
    <t>TAHAKKUK TOPLAMI</t>
  </si>
  <si>
    <t>DEVAMSIZ GÜN SAYISI</t>
  </si>
  <si>
    <t>TAHAKKUK TUTARI</t>
  </si>
  <si>
    <t>NET ÖDENECEK TUTAR</t>
  </si>
  <si>
    <t>GÜN SAYISI</t>
  </si>
  <si>
    <t>DEVAMSIZ GÜN KESİNTİ TUTAR</t>
  </si>
  <si>
    <t>ŞUBAT</t>
  </si>
  <si>
    <t>MART</t>
  </si>
  <si>
    <t>NİSAN</t>
  </si>
  <si>
    <t>MAYIS</t>
  </si>
  <si>
    <t>HAZİRAN</t>
  </si>
  <si>
    <t>GENEL TOPLAM</t>
  </si>
  <si>
    <t>BÜTÇE YILI</t>
  </si>
  <si>
    <t>SN</t>
  </si>
  <si>
    <t>TC KİMLİK NO</t>
  </si>
  <si>
    <t>ÜNVANI</t>
  </si>
  <si>
    <t>BANKA HESAP NO/İBAN</t>
  </si>
  <si>
    <t>ÖDENECEK NET TUTAR</t>
  </si>
  <si>
    <t>BANKA LİSTESİ</t>
  </si>
  <si>
    <t>GÖREVİ</t>
  </si>
  <si>
    <t>TEMMUZ</t>
  </si>
  <si>
    <t>DEĞİŞİM</t>
  </si>
  <si>
    <t>AİT OLDUĞU YIL/AY :</t>
  </si>
  <si>
    <t>SIRA NO</t>
  </si>
  <si>
    <t>GENEL BİLGİLERİ</t>
  </si>
  <si>
    <t>GECE TOPLAM</t>
  </si>
  <si>
    <t>PAZARTESİ</t>
  </si>
  <si>
    <t>SALI</t>
  </si>
  <si>
    <t>ÇARŞAMBA</t>
  </si>
  <si>
    <t>PERŞEMBE</t>
  </si>
  <si>
    <t>CUMA</t>
  </si>
  <si>
    <t>CUMARTESİ</t>
  </si>
  <si>
    <t>PAZAR</t>
  </si>
  <si>
    <t>Pzt</t>
  </si>
  <si>
    <t>Sal</t>
  </si>
  <si>
    <t>Çar</t>
  </si>
  <si>
    <t>Per</t>
  </si>
  <si>
    <t>Cum</t>
  </si>
  <si>
    <t>Cmt</t>
  </si>
  <si>
    <t>Paz</t>
  </si>
  <si>
    <t>GÜNDÜZ</t>
  </si>
  <si>
    <t>AĞUSTOS</t>
  </si>
  <si>
    <t>Yukarıda yer alan puantaj kayıtları tarafından kontrol edilmiş ve onaylanmıştır.</t>
  </si>
  <si>
    <t>…../…../201……</t>
  </si>
  <si>
    <t>ADI VE SOYADI</t>
  </si>
  <si>
    <t>AÇIKLAMA</t>
  </si>
  <si>
    <t>DÜZENLEYEN</t>
  </si>
  <si>
    <t>T.C. KİMLİK NO</t>
  </si>
  <si>
    <t>ASGARİ ÜCRET</t>
  </si>
  <si>
    <t>NET AGSGARİ ÜCRET</t>
  </si>
  <si>
    <t>:</t>
  </si>
  <si>
    <t>YIL</t>
  </si>
  <si>
    <t>Asgari Geçim İndirimi 
(Bekâr ve Çocuksuz)</t>
  </si>
  <si>
    <t>ÇIKAR</t>
  </si>
  <si>
    <t>STAJYER ÖĞRENCİ İÇİN NET ASGARİ ÜCRET</t>
  </si>
  <si>
    <t>STAJ GÜNLER</t>
  </si>
  <si>
    <t>I.DÖNEM</t>
  </si>
  <si>
    <t>II.DÖNEM</t>
  </si>
  <si>
    <t>İZİNLİ GÜN SAYISI</t>
  </si>
  <si>
    <t>UNVANI</t>
  </si>
  <si>
    <t>STAJYER</t>
  </si>
  <si>
    <t>BİRİM ADI</t>
  </si>
  <si>
    <t>STAJ BİTİŞ TARİHİ</t>
  </si>
  <si>
    <t>STAJ BAŞLAMA TARİHİ</t>
  </si>
  <si>
    <t>PZT</t>
  </si>
  <si>
    <t>SAL</t>
  </si>
  <si>
    <t>ÇAR</t>
  </si>
  <si>
    <t>PER</t>
  </si>
  <si>
    <t>CUM</t>
  </si>
  <si>
    <t>CMT</t>
  </si>
  <si>
    <t>PAZ</t>
  </si>
  <si>
    <t>STAJ GÜNLERİ</t>
  </si>
  <si>
    <t>GENEL BİLGİLER</t>
  </si>
  <si>
    <t>S.NO</t>
  </si>
  <si>
    <t>Kurum Müdürü</t>
  </si>
  <si>
    <t>ONAYLAYAN</t>
  </si>
  <si>
    <t>STAJYER ÖĞRENCİ ÜCRET BORDROSU</t>
  </si>
  <si>
    <t>DÖNEM</t>
  </si>
  <si>
    <t>Emin ŞAHİN</t>
  </si>
  <si>
    <t>ÖDENECEK GÜN SAYISI</t>
  </si>
  <si>
    <t>ASGARİ ÜCRET :</t>
  </si>
  <si>
    <t>NET ASGARİ ÜCRET :</t>
  </si>
  <si>
    <t>ASGARİ ÜCRET            :</t>
  </si>
  <si>
    <t>AİT OLDUĞU AY          :</t>
  </si>
  <si>
    <t>GÜN SAYISI (Değişim varsa Giriniz)</t>
  </si>
  <si>
    <t>TOPLAM  STAJ  GÜNÜ</t>
  </si>
  <si>
    <t>ADI ve SOYADI</t>
  </si>
  <si>
    <t>STAJER ÖĞRENCİNİN</t>
  </si>
  <si>
    <t>A</t>
  </si>
  <si>
    <t>B</t>
  </si>
  <si>
    <t>(B-A)+1</t>
  </si>
  <si>
    <t>31 DEN KÜÇÜKSE</t>
  </si>
  <si>
    <t>NET AGSGARİ ÜCRET:</t>
  </si>
  <si>
    <t>BÜTÇE YILI                    :</t>
  </si>
  <si>
    <t>İLKADIM HALK EĞİTİMİ MERKEZİ MÜDÜRLÜĞÜ</t>
  </si>
  <si>
    <t>VHKİ</t>
  </si>
  <si>
    <t>ÜCRET ORANI  %        :</t>
  </si>
  <si>
    <t>1 AYILIK STAJ ÜCRETİ</t>
  </si>
  <si>
    <t>ÖDEME YAPILACAK ASGARİ ÜCRET HESABI</t>
  </si>
  <si>
    <t>DEVAMSIZ OLDUĞU TARİHLER</t>
  </si>
  <si>
    <r>
      <rPr>
        <b/>
        <sz val="28"/>
        <color rgb="FFFFFF00"/>
        <rFont val="Asimov"/>
        <family val="2"/>
      </rPr>
      <t>STAJYER ÖĞRENCİ</t>
    </r>
    <r>
      <rPr>
        <b/>
        <sz val="28"/>
        <color theme="8" tint="0.79998168889431442"/>
        <rFont val="Asimov"/>
        <family val="2"/>
      </rPr>
      <t xml:space="preserve"> STAJ ÜCRET ÖDEME BORDROSU</t>
    </r>
  </si>
  <si>
    <t>AÇIKLAMA:</t>
  </si>
  <si>
    <r>
      <t>1-Programda</t>
    </r>
    <r>
      <rPr>
        <b/>
        <i/>
        <u/>
        <sz val="11"/>
        <color rgb="FF00B050"/>
        <rFont val="Cambria"/>
        <family val="1"/>
        <charset val="162"/>
        <scheme val="major"/>
      </rPr>
      <t xml:space="preserve"> YEŞİL</t>
    </r>
    <r>
      <rPr>
        <i/>
        <sz val="11"/>
        <color theme="1"/>
        <rFont val="Cambria"/>
        <family val="1"/>
        <charset val="162"/>
        <scheme val="major"/>
      </rPr>
      <t xml:space="preserve"> alanlara veri girilebilir. Diğer hücrelere giriş yapılmaz.</t>
    </r>
  </si>
  <si>
    <t>5-Ay, yıl ve dönem değişimleri Puantaj sayfasında yapılmaktadır.</t>
  </si>
  <si>
    <t>7-Bordro ve Banka Listesi sayfalarında herhangi bir işlem yapılmamaktadır.</t>
  </si>
  <si>
    <t>3-Bu sayfadaki kurum amblemi değiştirildiğinde diğer sayfalardaki amblemler de değişmiş olacaktır.</t>
  </si>
  <si>
    <t xml:space="preserve">ÜCRET ÖDEME ORANI
% </t>
  </si>
  <si>
    <t>DEVAMSIZ</t>
  </si>
  <si>
    <t>DURUMU</t>
  </si>
  <si>
    <t>ÖDEME YAPILACAK GÜN SAYISI</t>
  </si>
  <si>
    <t>ASGARİ ÜCRETİN % ORANI</t>
  </si>
  <si>
    <t>A.Ü. ÖDEME ORANI  %:</t>
  </si>
  <si>
    <t>GÖREV</t>
  </si>
  <si>
    <t>AY</t>
  </si>
  <si>
    <t>6-Resmi tatiller, Puantaj sayfasında tarihlerin üst kısmından yapılmalıdır.</t>
  </si>
  <si>
    <t>2-Öğrenci bilgilerini, Bilgiler sayfasına giriniz.</t>
  </si>
  <si>
    <t>4-Öğrenci devamsızlık bilgileri, Puantaj sayfasına girilmelidir.</t>
  </si>
  <si>
    <t>GİRİŞ</t>
  </si>
  <si>
    <t>AİT OLDUĞU AY/YIL :</t>
  </si>
  <si>
    <t xml:space="preserve">AÇIKLAMA: Stajyer Öğrencinin; Dini ve Milli Bayramlar ile Resmi Tatiller hariç yapmış olduğu devamsızlık günlerini aşağıya yazınız. </t>
  </si>
  <si>
    <t>STAJYER ÖĞRENCİ ÜCRET PROGRAMI ÖĞRENCİ BİLGİLERİ</t>
  </si>
  <si>
    <t>EKLE</t>
  </si>
  <si>
    <t>V:3.1 TARİH: 31 Mart 2018 -HAZIRLAYAN:Necdet KARABEK- Resim Öğretmeni-Samsun/İlkadım Halk Eğitim Merkezi</t>
  </si>
  <si>
    <t>Dilaver GÜL</t>
  </si>
  <si>
    <t>ali akaydın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</si>
</sst>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[$-F800]dddd\,\ mmmm\ dd\,\ yyyy"/>
    <numFmt numFmtId="166" formatCode="0.00000"/>
    <numFmt numFmtId="167" formatCode="\%0"/>
  </numFmts>
  <fonts count="5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2"/>
      <color rgb="FF0000CC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0000CC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9"/>
      <color rgb="FF0000FF"/>
      <name val="Calibri"/>
      <family val="2"/>
      <charset val="162"/>
      <scheme val="minor"/>
    </font>
    <font>
      <b/>
      <sz val="10"/>
      <color rgb="FF0000CC"/>
      <name val="Calibri"/>
      <family val="2"/>
      <charset val="162"/>
      <scheme val="minor"/>
    </font>
    <font>
      <b/>
      <sz val="9"/>
      <color rgb="FF0000CC"/>
      <name val="Calibri"/>
      <family val="2"/>
      <charset val="162"/>
      <scheme val="minor"/>
    </font>
    <font>
      <b/>
      <sz val="12"/>
      <color rgb="FF0000FF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sz val="1"/>
      <color theme="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5"/>
      <color rgb="FF0000FF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hadow/>
      <sz val="25"/>
      <color rgb="FFFFFFFF"/>
      <name val="Calibri"/>
      <family val="2"/>
      <charset val="162"/>
      <scheme val="minor"/>
    </font>
    <font>
      <b/>
      <sz val="28"/>
      <color theme="8" tint="0.79998168889431442"/>
      <name val="Asimov"/>
      <family val="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sz val="9"/>
      <color indexed="39"/>
      <name val="Tahoma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9"/>
      <color indexed="33"/>
      <name val="Tahoma"/>
      <family val="2"/>
      <charset val="162"/>
    </font>
    <font>
      <sz val="11"/>
      <name val="Calibri"/>
      <family val="2"/>
      <charset val="162"/>
      <scheme val="minor"/>
    </font>
    <font>
      <b/>
      <sz val="9"/>
      <color rgb="FF0000FF"/>
      <name val="Calibri"/>
      <family val="2"/>
      <charset val="162"/>
      <scheme val="minor"/>
    </font>
    <font>
      <b/>
      <sz val="28"/>
      <color rgb="FFFFFF00"/>
      <name val="Asimov"/>
      <family val="2"/>
    </font>
    <font>
      <b/>
      <sz val="20"/>
      <color rgb="FFFFFF00"/>
      <name val="Calligraphic"/>
    </font>
    <font>
      <i/>
      <sz val="11"/>
      <color theme="1"/>
      <name val="Cambria"/>
      <family val="1"/>
      <charset val="162"/>
      <scheme val="major"/>
    </font>
    <font>
      <b/>
      <i/>
      <u/>
      <sz val="11"/>
      <color rgb="FF00B05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i/>
      <sz val="11"/>
      <color theme="1"/>
      <name val="Cambria"/>
      <family val="1"/>
      <charset val="162"/>
      <scheme val="major"/>
    </font>
    <font>
      <b/>
      <i/>
      <u/>
      <sz val="11"/>
      <color rgb="FF0000FF"/>
      <name val="Cambria"/>
      <family val="1"/>
      <charset val="162"/>
      <scheme val="major"/>
    </font>
    <font>
      <sz val="9"/>
      <name val="Calibri"/>
      <family val="2"/>
      <charset val="162"/>
      <scheme val="minor"/>
    </font>
    <font>
      <b/>
      <sz val="9"/>
      <color indexed="12"/>
      <name val="Tahoma"/>
      <family val="2"/>
      <charset val="162"/>
    </font>
    <font>
      <i/>
      <sz val="9"/>
      <color indexed="81"/>
      <name val="Tahoma"/>
      <family val="2"/>
      <charset val="162"/>
    </font>
    <font>
      <sz val="9"/>
      <color indexed="10"/>
      <name val="Tahoma"/>
      <family val="2"/>
      <charset val="162"/>
    </font>
    <font>
      <sz val="40"/>
      <color rgb="FF0000FF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6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/>
      <right style="medium">
        <color theme="6" tint="-0.24994659260841701"/>
      </right>
      <top/>
      <bottom/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dashed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dashed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dashed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dashed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ashed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dashed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medium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medium">
        <color theme="6" tint="-0.24994659260841701"/>
      </top>
      <bottom style="dashed">
        <color theme="6" tint="-0.24994659260841701"/>
      </bottom>
      <diagonal/>
    </border>
    <border>
      <left style="thin">
        <color theme="6" tint="-0.24994659260841701"/>
      </left>
      <right/>
      <top style="dashed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dashed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dashed">
        <color theme="6" tint="-0.24994659260841701"/>
      </top>
      <bottom style="medium">
        <color theme="6" tint="-0.24994659260841701"/>
      </bottom>
      <diagonal/>
    </border>
    <border>
      <left style="mediumDashDotDot">
        <color rgb="FF0000FF"/>
      </left>
      <right/>
      <top style="mediumDashDotDot">
        <color rgb="FF0000FF"/>
      </top>
      <bottom/>
      <diagonal/>
    </border>
    <border>
      <left/>
      <right/>
      <top style="mediumDashDotDot">
        <color rgb="FF0000FF"/>
      </top>
      <bottom/>
      <diagonal/>
    </border>
    <border>
      <left/>
      <right style="mediumDashDotDot">
        <color rgb="FF0000FF"/>
      </right>
      <top style="mediumDashDotDot">
        <color rgb="FF0000FF"/>
      </top>
      <bottom/>
      <diagonal/>
    </border>
    <border>
      <left style="mediumDashDotDot">
        <color rgb="FF0000FF"/>
      </left>
      <right/>
      <top/>
      <bottom/>
      <diagonal/>
    </border>
    <border>
      <left/>
      <right style="mediumDashDotDot">
        <color rgb="FF0000FF"/>
      </right>
      <top/>
      <bottom/>
      <diagonal/>
    </border>
    <border>
      <left style="mediumDashDotDot">
        <color rgb="FF0000FF"/>
      </left>
      <right/>
      <top/>
      <bottom style="mediumDashDotDot">
        <color rgb="FF0000FF"/>
      </bottom>
      <diagonal/>
    </border>
    <border>
      <left/>
      <right/>
      <top/>
      <bottom style="mediumDashDotDot">
        <color rgb="FF0000FF"/>
      </bottom>
      <diagonal/>
    </border>
    <border>
      <left/>
      <right style="mediumDashDotDot">
        <color rgb="FF0000FF"/>
      </right>
      <top/>
      <bottom style="mediumDashDotDot">
        <color rgb="FF0000FF"/>
      </bottom>
      <diagonal/>
    </border>
    <border>
      <left style="mediumDashDotDot">
        <color rgb="FFFFFF00"/>
      </left>
      <right/>
      <top style="mediumDashDotDot">
        <color rgb="FFFFFF00"/>
      </top>
      <bottom style="mediumDashDotDot">
        <color rgb="FFFFFF00"/>
      </bottom>
      <diagonal/>
    </border>
    <border>
      <left/>
      <right/>
      <top style="mediumDashDotDot">
        <color rgb="FFFFFF00"/>
      </top>
      <bottom style="mediumDashDotDot">
        <color rgb="FFFFFF00"/>
      </bottom>
      <diagonal/>
    </border>
    <border>
      <left/>
      <right style="mediumDashDotDot">
        <color rgb="FFFFFF00"/>
      </right>
      <top style="mediumDashDotDot">
        <color rgb="FFFFFF00"/>
      </top>
      <bottom style="mediumDashDotDot">
        <color rgb="FFFFFF00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indexed="64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shrinkToFit="1"/>
      <protection hidden="1"/>
    </xf>
    <xf numFmtId="0" fontId="13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vertical="center" shrinkToFit="1"/>
      <protection hidden="1"/>
    </xf>
    <xf numFmtId="0" fontId="3" fillId="7" borderId="44" xfId="0" applyFont="1" applyFill="1" applyBorder="1" applyAlignment="1" applyProtection="1">
      <alignment horizontal="center" vertical="center" shrinkToFit="1"/>
      <protection hidden="1"/>
    </xf>
    <xf numFmtId="0" fontId="1" fillId="0" borderId="45" xfId="0" applyFont="1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3" fillId="7" borderId="51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Protection="1">
      <protection hidden="1"/>
    </xf>
    <xf numFmtId="0" fontId="1" fillId="0" borderId="53" xfId="0" applyFont="1" applyBorder="1" applyAlignment="1" applyProtection="1">
      <alignment horizontal="center" vertical="center" shrinkToFit="1"/>
      <protection hidden="1"/>
    </xf>
    <xf numFmtId="0" fontId="0" fillId="0" borderId="60" xfId="0" applyBorder="1" applyAlignment="1" applyProtection="1">
      <alignment vertical="center" shrinkToFit="1"/>
      <protection hidden="1"/>
    </xf>
    <xf numFmtId="0" fontId="3" fillId="7" borderId="5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protection hidden="1"/>
    </xf>
    <xf numFmtId="0" fontId="13" fillId="0" borderId="0" xfId="0" applyFont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 vertical="center" textRotation="90"/>
      <protection hidden="1"/>
    </xf>
    <xf numFmtId="0" fontId="0" fillId="9" borderId="1" xfId="0" applyFill="1" applyBorder="1" applyProtection="1">
      <protection hidden="1"/>
    </xf>
    <xf numFmtId="0" fontId="0" fillId="2" borderId="38" xfId="0" applyFill="1" applyBorder="1" applyAlignment="1" applyProtection="1">
      <alignment vertical="center" shrinkToFit="1"/>
      <protection hidden="1"/>
    </xf>
    <xf numFmtId="14" fontId="17" fillId="2" borderId="39" xfId="0" applyNumberFormat="1" applyFont="1" applyFill="1" applyBorder="1" applyAlignment="1" applyProtection="1">
      <alignment horizontal="center" vertical="center" shrinkToFit="1"/>
      <protection hidden="1"/>
    </xf>
    <xf numFmtId="14" fontId="0" fillId="2" borderId="39" xfId="0" applyNumberFormat="1" applyFill="1" applyBorder="1" applyAlignment="1" applyProtection="1">
      <alignment horizontal="center" vertical="center" shrinkToFit="1"/>
      <protection hidden="1"/>
    </xf>
    <xf numFmtId="0" fontId="0" fillId="2" borderId="40" xfId="0" applyFill="1" applyBorder="1" applyAlignment="1" applyProtection="1">
      <alignment horizontal="center" vertical="center" shrinkToFit="1"/>
      <protection hidden="1"/>
    </xf>
    <xf numFmtId="0" fontId="0" fillId="2" borderId="46" xfId="0" applyFill="1" applyBorder="1" applyAlignment="1" applyProtection="1">
      <alignment vertical="center" shrinkToFit="1"/>
      <protection hidden="1"/>
    </xf>
    <xf numFmtId="14" fontId="17" fillId="2" borderId="47" xfId="0" applyNumberFormat="1" applyFont="1" applyFill="1" applyBorder="1" applyAlignment="1" applyProtection="1">
      <alignment horizontal="center" vertical="center" shrinkToFit="1"/>
      <protection hidden="1"/>
    </xf>
    <xf numFmtId="14" fontId="0" fillId="2" borderId="47" xfId="0" applyNumberFormat="1" applyFill="1" applyBorder="1" applyAlignment="1" applyProtection="1">
      <alignment horizontal="center" vertical="center" shrinkToFit="1"/>
      <protection hidden="1"/>
    </xf>
    <xf numFmtId="0" fontId="0" fillId="2" borderId="48" xfId="0" applyFill="1" applyBorder="1" applyAlignment="1" applyProtection="1">
      <alignment horizontal="center" vertical="center" shrinkToFit="1"/>
      <protection hidden="1"/>
    </xf>
    <xf numFmtId="0" fontId="0" fillId="2" borderId="54" xfId="0" applyFill="1" applyBorder="1" applyAlignment="1" applyProtection="1">
      <alignment vertical="center" shrinkToFit="1"/>
      <protection hidden="1"/>
    </xf>
    <xf numFmtId="14" fontId="17" fillId="2" borderId="55" xfId="0" applyNumberFormat="1" applyFont="1" applyFill="1" applyBorder="1" applyAlignment="1" applyProtection="1">
      <alignment horizontal="center" vertical="center" shrinkToFit="1"/>
      <protection hidden="1"/>
    </xf>
    <xf numFmtId="14" fontId="0" fillId="2" borderId="55" xfId="0" applyNumberFormat="1" applyFill="1" applyBorder="1" applyAlignment="1" applyProtection="1">
      <alignment horizontal="center" vertical="center" shrinkToFit="1"/>
      <protection hidden="1"/>
    </xf>
    <xf numFmtId="0" fontId="0" fillId="2" borderId="56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locked="0"/>
    </xf>
    <xf numFmtId="0" fontId="0" fillId="5" borderId="47" xfId="0" applyFill="1" applyBorder="1" applyAlignment="1" applyProtection="1">
      <alignment horizontal="left" shrinkToFit="1"/>
      <protection locked="0"/>
    </xf>
    <xf numFmtId="14" fontId="0" fillId="5" borderId="47" xfId="0" applyNumberFormat="1" applyFill="1" applyBorder="1" applyAlignment="1" applyProtection="1">
      <alignment horizontal="center" shrinkToFit="1"/>
      <protection locked="0"/>
    </xf>
    <xf numFmtId="0" fontId="30" fillId="5" borderId="47" xfId="0" applyFont="1" applyFill="1" applyBorder="1" applyAlignment="1" applyProtection="1">
      <alignment horizontal="center" shrinkToFit="1"/>
      <protection locked="0"/>
    </xf>
    <xf numFmtId="14" fontId="0" fillId="5" borderId="50" xfId="0" applyNumberFormat="1" applyFill="1" applyBorder="1" applyAlignment="1" applyProtection="1">
      <alignment horizontal="center" shrinkToFit="1"/>
      <protection locked="0"/>
    </xf>
    <xf numFmtId="0" fontId="30" fillId="5" borderId="46" xfId="0" applyFont="1" applyFill="1" applyBorder="1" applyAlignment="1" applyProtection="1">
      <alignment horizontal="center" shrinkToFit="1"/>
      <protection locked="0"/>
    </xf>
    <xf numFmtId="0" fontId="29" fillId="4" borderId="44" xfId="0" applyFont="1" applyFill="1" applyBorder="1" applyAlignment="1" applyProtection="1">
      <alignment horizontal="center" vertical="center" shrinkToFit="1"/>
      <protection hidden="1"/>
    </xf>
    <xf numFmtId="0" fontId="29" fillId="4" borderId="51" xfId="0" applyFont="1" applyFill="1" applyBorder="1" applyAlignment="1" applyProtection="1">
      <alignment horizontal="center" vertical="center" shrinkToFit="1"/>
      <protection hidden="1"/>
    </xf>
    <xf numFmtId="0" fontId="29" fillId="4" borderId="59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Protection="1">
      <protection hidden="1"/>
    </xf>
    <xf numFmtId="165" fontId="0" fillId="9" borderId="1" xfId="0" applyNumberFormat="1" applyFill="1" applyBorder="1" applyProtection="1">
      <protection hidden="1"/>
    </xf>
    <xf numFmtId="0" fontId="32" fillId="0" borderId="0" xfId="0" applyFont="1" applyProtection="1">
      <protection hidden="1"/>
    </xf>
    <xf numFmtId="0" fontId="21" fillId="8" borderId="43" xfId="0" applyFont="1" applyFill="1" applyBorder="1" applyAlignment="1" applyProtection="1">
      <alignment horizontal="center" vertical="center" shrinkToFit="1"/>
      <protection hidden="1"/>
    </xf>
    <xf numFmtId="0" fontId="21" fillId="8" borderId="52" xfId="0" applyFont="1" applyFill="1" applyBorder="1" applyAlignment="1" applyProtection="1">
      <alignment horizontal="center" vertical="center" shrinkToFit="1"/>
      <protection hidden="1"/>
    </xf>
    <xf numFmtId="0" fontId="21" fillId="8" borderId="60" xfId="0" applyFont="1" applyFill="1" applyBorder="1" applyAlignment="1" applyProtection="1">
      <alignment horizontal="center" vertical="center" shrinkToFit="1"/>
      <protection hidden="1"/>
    </xf>
    <xf numFmtId="0" fontId="13" fillId="11" borderId="7" xfId="0" applyFont="1" applyFill="1" applyBorder="1" applyAlignment="1" applyProtection="1">
      <protection hidden="1"/>
    </xf>
    <xf numFmtId="0" fontId="13" fillId="11" borderId="0" xfId="0" applyFont="1" applyFill="1" applyBorder="1" applyAlignment="1" applyProtection="1">
      <protection hidden="1"/>
    </xf>
    <xf numFmtId="0" fontId="17" fillId="11" borderId="28" xfId="0" applyFont="1" applyFill="1" applyBorder="1" applyAlignment="1" applyProtection="1">
      <alignment horizontal="center" vertical="center" shrinkToFit="1"/>
      <protection locked="0"/>
    </xf>
    <xf numFmtId="0" fontId="17" fillId="11" borderId="1" xfId="0" applyFont="1" applyFill="1" applyBorder="1" applyAlignment="1" applyProtection="1">
      <alignment horizontal="center" vertical="center" shrinkToFit="1"/>
      <protection locked="0"/>
    </xf>
    <xf numFmtId="0" fontId="17" fillId="11" borderId="83" xfId="0" applyFont="1" applyFill="1" applyBorder="1" applyAlignment="1" applyProtection="1">
      <alignment horizontal="center" vertical="center" shrinkToFit="1"/>
      <protection locked="0"/>
    </xf>
    <xf numFmtId="0" fontId="1" fillId="11" borderId="0" xfId="0" applyFont="1" applyFill="1" applyAlignment="1" applyProtection="1">
      <alignment shrinkToFit="1"/>
      <protection hidden="1"/>
    </xf>
    <xf numFmtId="0" fontId="0" fillId="11" borderId="16" xfId="0" applyFill="1" applyBorder="1" applyAlignment="1" applyProtection="1">
      <alignment horizontal="center" shrinkToFit="1"/>
      <protection hidden="1"/>
    </xf>
    <xf numFmtId="0" fontId="0" fillId="11" borderId="6" xfId="0" applyFill="1" applyBorder="1" applyAlignment="1" applyProtection="1">
      <alignment horizontal="center" shrinkToFit="1"/>
      <protection hidden="1"/>
    </xf>
    <xf numFmtId="0" fontId="0" fillId="11" borderId="17" xfId="0" applyFill="1" applyBorder="1" applyAlignment="1" applyProtection="1">
      <alignment horizontal="center" shrinkToFit="1"/>
      <protection hidden="1"/>
    </xf>
    <xf numFmtId="0" fontId="19" fillId="11" borderId="3" xfId="0" applyFont="1" applyFill="1" applyBorder="1" applyAlignment="1" applyProtection="1">
      <alignment horizontal="center" shrinkToFit="1"/>
      <protection hidden="1"/>
    </xf>
    <xf numFmtId="0" fontId="19" fillId="11" borderId="4" xfId="0" applyFont="1" applyFill="1" applyBorder="1" applyAlignment="1" applyProtection="1">
      <alignment horizontal="center" shrinkToFit="1"/>
      <protection hidden="1"/>
    </xf>
    <xf numFmtId="0" fontId="19" fillId="11" borderId="5" xfId="0" applyFont="1" applyFill="1" applyBorder="1" applyAlignment="1" applyProtection="1">
      <alignment horizontal="center" shrinkToFit="1"/>
      <protection hidden="1"/>
    </xf>
    <xf numFmtId="0" fontId="19" fillId="11" borderId="2" xfId="0" applyFont="1" applyFill="1" applyBorder="1" applyProtection="1">
      <protection hidden="1"/>
    </xf>
    <xf numFmtId="0" fontId="19" fillId="11" borderId="15" xfId="0" applyFont="1" applyFill="1" applyBorder="1" applyProtection="1">
      <protection hidden="1"/>
    </xf>
    <xf numFmtId="14" fontId="19" fillId="11" borderId="80" xfId="0" applyNumberFormat="1" applyFont="1" applyFill="1" applyBorder="1" applyAlignment="1" applyProtection="1">
      <alignment textRotation="90" shrinkToFit="1"/>
      <protection hidden="1"/>
    </xf>
    <xf numFmtId="14" fontId="19" fillId="11" borderId="81" xfId="0" applyNumberFormat="1" applyFont="1" applyFill="1" applyBorder="1" applyAlignment="1" applyProtection="1">
      <alignment textRotation="90" shrinkToFit="1"/>
      <protection hidden="1"/>
    </xf>
    <xf numFmtId="14" fontId="19" fillId="11" borderId="21" xfId="0" applyNumberFormat="1" applyFont="1" applyFill="1" applyBorder="1" applyAlignment="1" applyProtection="1">
      <alignment textRotation="90" shrinkToFit="1"/>
      <protection hidden="1"/>
    </xf>
    <xf numFmtId="164" fontId="19" fillId="11" borderId="61" xfId="0" applyNumberFormat="1" applyFont="1" applyFill="1" applyBorder="1" applyAlignment="1" applyProtection="1">
      <alignment horizontal="center" vertical="center" textRotation="90" shrinkToFit="1"/>
      <protection hidden="1"/>
    </xf>
    <xf numFmtId="164" fontId="19" fillId="11" borderId="62" xfId="0" applyNumberFormat="1" applyFont="1" applyFill="1" applyBorder="1" applyAlignment="1" applyProtection="1">
      <alignment horizontal="center" vertical="center" textRotation="90" shrinkToFit="1"/>
      <protection hidden="1"/>
    </xf>
    <xf numFmtId="164" fontId="19" fillId="11" borderId="63" xfId="0" applyNumberFormat="1" applyFont="1" applyFill="1" applyBorder="1" applyAlignment="1" applyProtection="1">
      <alignment horizontal="center" vertical="center" textRotation="90" shrinkToFit="1"/>
      <protection hidden="1"/>
    </xf>
    <xf numFmtId="0" fontId="24" fillId="11" borderId="15" xfId="0" applyFont="1" applyFill="1" applyBorder="1" applyAlignment="1" applyProtection="1">
      <alignment horizontal="center" vertical="center" wrapText="1"/>
      <protection hidden="1"/>
    </xf>
    <xf numFmtId="0" fontId="24" fillId="11" borderId="0" xfId="0" applyFont="1" applyFill="1" applyBorder="1" applyAlignment="1" applyProtection="1">
      <alignment horizontal="center" vertical="center" wrapText="1"/>
      <protection hidden="1"/>
    </xf>
    <xf numFmtId="0" fontId="24" fillId="11" borderId="23" xfId="0" applyFont="1" applyFill="1" applyBorder="1" applyAlignment="1" applyProtection="1">
      <alignment horizontal="center" vertical="center" wrapText="1"/>
      <protection hidden="1"/>
    </xf>
    <xf numFmtId="0" fontId="0" fillId="11" borderId="25" xfId="0" applyFill="1" applyBorder="1" applyProtection="1">
      <protection hidden="1"/>
    </xf>
    <xf numFmtId="0" fontId="0" fillId="11" borderId="26" xfId="0" applyFill="1" applyBorder="1" applyProtection="1">
      <protection hidden="1"/>
    </xf>
    <xf numFmtId="0" fontId="0" fillId="11" borderId="27" xfId="0" applyFill="1" applyBorder="1" applyProtection="1">
      <protection hidden="1"/>
    </xf>
    <xf numFmtId="0" fontId="19" fillId="11" borderId="25" xfId="0" applyFont="1" applyFill="1" applyBorder="1" applyAlignment="1" applyProtection="1">
      <alignment horizontal="center" textRotation="90" shrinkToFit="1"/>
      <protection hidden="1"/>
    </xf>
    <xf numFmtId="0" fontId="19" fillId="11" borderId="26" xfId="0" applyFont="1" applyFill="1" applyBorder="1" applyAlignment="1" applyProtection="1">
      <alignment horizontal="center" textRotation="90" shrinkToFit="1"/>
      <protection hidden="1"/>
    </xf>
    <xf numFmtId="0" fontId="19" fillId="11" borderId="27" xfId="0" applyFont="1" applyFill="1" applyBorder="1" applyAlignment="1" applyProtection="1">
      <alignment horizontal="center" textRotation="90" shrinkToFit="1"/>
      <protection hidden="1"/>
    </xf>
    <xf numFmtId="0" fontId="26" fillId="11" borderId="79" xfId="0" applyFont="1" applyFill="1" applyBorder="1" applyAlignment="1" applyProtection="1">
      <alignment horizontal="center" vertical="center" wrapText="1"/>
      <protection hidden="1"/>
    </xf>
    <xf numFmtId="0" fontId="27" fillId="11" borderId="79" xfId="0" applyFont="1" applyFill="1" applyBorder="1" applyAlignment="1" applyProtection="1">
      <alignment horizontal="center" vertical="center" wrapText="1"/>
      <protection hidden="1"/>
    </xf>
    <xf numFmtId="0" fontId="26" fillId="11" borderId="34" xfId="0" applyFont="1" applyFill="1" applyBorder="1" applyAlignment="1" applyProtection="1">
      <alignment horizontal="center" vertical="center" wrapText="1"/>
      <protection hidden="1"/>
    </xf>
    <xf numFmtId="0" fontId="19" fillId="11" borderId="31" xfId="0" applyFont="1" applyFill="1" applyBorder="1" applyAlignment="1" applyProtection="1">
      <alignment horizontal="center" textRotation="90" shrinkToFit="1"/>
      <protection hidden="1"/>
    </xf>
    <xf numFmtId="0" fontId="19" fillId="11" borderId="32" xfId="0" applyFont="1" applyFill="1" applyBorder="1" applyAlignment="1" applyProtection="1">
      <alignment horizontal="center" textRotation="90" shrinkToFit="1"/>
      <protection hidden="1"/>
    </xf>
    <xf numFmtId="0" fontId="19" fillId="11" borderId="33" xfId="0" applyFont="1" applyFill="1" applyBorder="1" applyAlignment="1" applyProtection="1">
      <alignment horizontal="center" textRotation="90" shrinkToFit="1"/>
      <protection hidden="1"/>
    </xf>
    <xf numFmtId="0" fontId="30" fillId="3" borderId="3" xfId="0" applyFont="1" applyFill="1" applyBorder="1" applyAlignment="1" applyProtection="1">
      <alignment horizontal="center" vertical="center" wrapText="1"/>
      <protection hidden="1"/>
    </xf>
    <xf numFmtId="0" fontId="30" fillId="3" borderId="4" xfId="0" applyFont="1" applyFill="1" applyBorder="1" applyAlignment="1" applyProtection="1">
      <alignment horizontal="center" vertical="center" wrapText="1"/>
      <protection hidden="1"/>
    </xf>
    <xf numFmtId="0" fontId="30" fillId="3" borderId="5" xfId="0" applyFont="1" applyFill="1" applyBorder="1" applyAlignment="1" applyProtection="1">
      <alignment horizontal="center" vertical="center" wrapText="1"/>
      <protection hidden="1"/>
    </xf>
    <xf numFmtId="0" fontId="0" fillId="5" borderId="95" xfId="0" applyFill="1" applyBorder="1" applyAlignment="1" applyProtection="1">
      <alignment horizontal="center"/>
      <protection locked="0"/>
    </xf>
    <xf numFmtId="0" fontId="0" fillId="5" borderId="64" xfId="0" applyFill="1" applyBorder="1" applyAlignment="1" applyProtection="1">
      <alignment horizontal="center"/>
      <protection locked="0"/>
    </xf>
    <xf numFmtId="4" fontId="0" fillId="5" borderId="64" xfId="0" applyNumberFormat="1" applyFill="1" applyBorder="1" applyAlignment="1" applyProtection="1">
      <alignment horizontal="center"/>
      <protection locked="0"/>
    </xf>
    <xf numFmtId="4" fontId="17" fillId="5" borderId="64" xfId="0" applyNumberFormat="1" applyFont="1" applyFill="1" applyBorder="1" applyAlignment="1" applyProtection="1">
      <alignment horizontal="center"/>
      <protection locked="0"/>
    </xf>
    <xf numFmtId="0" fontId="0" fillId="5" borderId="97" xfId="0" applyFill="1" applyBorder="1" applyAlignment="1" applyProtection="1">
      <alignment horizontal="center"/>
      <protection locked="0"/>
    </xf>
    <xf numFmtId="4" fontId="0" fillId="5" borderId="97" xfId="0" applyNumberFormat="1" applyFill="1" applyBorder="1" applyAlignment="1" applyProtection="1">
      <alignment horizontal="center"/>
      <protection locked="0"/>
    </xf>
    <xf numFmtId="4" fontId="17" fillId="5" borderId="97" xfId="0" applyNumberFormat="1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shrinkToFit="1"/>
      <protection locked="0"/>
    </xf>
    <xf numFmtId="4" fontId="1" fillId="0" borderId="0" xfId="0" applyNumberFormat="1" applyFont="1" applyBorder="1" applyAlignment="1" applyProtection="1">
      <alignment horizontal="left" shrinkToFit="1"/>
      <protection hidden="1"/>
    </xf>
    <xf numFmtId="0" fontId="1" fillId="4" borderId="8" xfId="0" applyFont="1" applyFill="1" applyBorder="1" applyAlignment="1" applyProtection="1">
      <alignment shrinkToFit="1"/>
      <protection hidden="1"/>
    </xf>
    <xf numFmtId="0" fontId="13" fillId="4" borderId="67" xfId="0" applyFont="1" applyFill="1" applyBorder="1" applyProtection="1">
      <protection hidden="1"/>
    </xf>
    <xf numFmtId="0" fontId="0" fillId="5" borderId="42" xfId="0" applyFill="1" applyBorder="1" applyAlignment="1" applyProtection="1">
      <alignment shrinkToFit="1"/>
      <protection locked="0"/>
    </xf>
    <xf numFmtId="0" fontId="0" fillId="5" borderId="51" xfId="0" applyFill="1" applyBorder="1" applyAlignment="1" applyProtection="1">
      <alignment shrinkToFit="1"/>
      <protection locked="0"/>
    </xf>
    <xf numFmtId="0" fontId="0" fillId="5" borderId="59" xfId="0" applyFill="1" applyBorder="1" applyAlignment="1" applyProtection="1">
      <alignment shrinkToFit="1"/>
      <protection locked="0"/>
    </xf>
    <xf numFmtId="0" fontId="23" fillId="8" borderId="41" xfId="0" applyFont="1" applyFill="1" applyBorder="1" applyAlignment="1" applyProtection="1">
      <alignment horizontal="center" vertical="center" shrinkToFit="1"/>
      <protection hidden="1"/>
    </xf>
    <xf numFmtId="0" fontId="23" fillId="8" borderId="49" xfId="0" applyFont="1" applyFill="1" applyBorder="1" applyAlignment="1" applyProtection="1">
      <alignment horizontal="center" vertical="center" shrinkToFit="1"/>
      <protection hidden="1"/>
    </xf>
    <xf numFmtId="0" fontId="23" fillId="8" borderId="57" xfId="0" applyFont="1" applyFill="1" applyBorder="1" applyAlignment="1" applyProtection="1">
      <alignment horizontal="center" vertical="center" shrinkToFit="1"/>
      <protection hidden="1"/>
    </xf>
    <xf numFmtId="0" fontId="17" fillId="8" borderId="40" xfId="0" applyFont="1" applyFill="1" applyBorder="1" applyAlignment="1" applyProtection="1">
      <alignment horizontal="center" vertical="center" shrinkToFit="1"/>
      <protection hidden="1"/>
    </xf>
    <xf numFmtId="0" fontId="17" fillId="8" borderId="48" xfId="0" applyFont="1" applyFill="1" applyBorder="1" applyAlignment="1" applyProtection="1">
      <alignment horizontal="center" vertical="center" shrinkToFit="1"/>
      <protection hidden="1"/>
    </xf>
    <xf numFmtId="0" fontId="17" fillId="8" borderId="56" xfId="0" applyFont="1" applyFill="1" applyBorder="1" applyAlignment="1" applyProtection="1">
      <alignment horizontal="center" vertical="center" shrinkToFit="1"/>
      <protection hidden="1"/>
    </xf>
    <xf numFmtId="0" fontId="0" fillId="12" borderId="47" xfId="0" applyFill="1" applyBorder="1" applyAlignment="1" applyProtection="1">
      <alignment horizontal="left" shrinkToFit="1"/>
      <protection locked="0"/>
    </xf>
    <xf numFmtId="14" fontId="0" fillId="12" borderId="47" xfId="0" applyNumberFormat="1" applyFill="1" applyBorder="1" applyAlignment="1" applyProtection="1">
      <alignment horizontal="center" shrinkToFit="1"/>
      <protection locked="0"/>
    </xf>
    <xf numFmtId="14" fontId="0" fillId="12" borderId="50" xfId="0" applyNumberFormat="1" applyFill="1" applyBorder="1" applyAlignment="1" applyProtection="1">
      <alignment horizontal="center" shrinkToFit="1"/>
      <protection locked="0"/>
    </xf>
    <xf numFmtId="0" fontId="30" fillId="12" borderId="46" xfId="0" applyFont="1" applyFill="1" applyBorder="1" applyAlignment="1" applyProtection="1">
      <alignment horizontal="center" shrinkToFit="1"/>
      <protection locked="0"/>
    </xf>
    <xf numFmtId="0" fontId="30" fillId="12" borderId="47" xfId="0" applyFont="1" applyFill="1" applyBorder="1" applyAlignment="1" applyProtection="1">
      <alignment horizontal="center" shrinkToFit="1"/>
      <protection locked="0"/>
    </xf>
    <xf numFmtId="0" fontId="0" fillId="5" borderId="39" xfId="0" applyFill="1" applyBorder="1" applyAlignment="1" applyProtection="1">
      <alignment horizontal="left" shrinkToFit="1"/>
      <protection locked="0"/>
    </xf>
    <xf numFmtId="14" fontId="0" fillId="5" borderId="39" xfId="0" applyNumberFormat="1" applyFill="1" applyBorder="1" applyAlignment="1" applyProtection="1">
      <alignment horizontal="center" shrinkToFit="1"/>
      <protection locked="0"/>
    </xf>
    <xf numFmtId="14" fontId="0" fillId="5" borderId="68" xfId="0" applyNumberFormat="1" applyFill="1" applyBorder="1" applyAlignment="1" applyProtection="1">
      <alignment horizontal="center" shrinkToFit="1"/>
      <protection locked="0"/>
    </xf>
    <xf numFmtId="0" fontId="30" fillId="5" borderId="38" xfId="0" applyFont="1" applyFill="1" applyBorder="1" applyAlignment="1" applyProtection="1">
      <alignment horizontal="center" shrinkToFit="1"/>
      <protection locked="0"/>
    </xf>
    <xf numFmtId="0" fontId="30" fillId="5" borderId="39" xfId="0" applyFont="1" applyFill="1" applyBorder="1" applyAlignment="1" applyProtection="1">
      <alignment horizontal="center" shrinkToFit="1"/>
      <protection locked="0"/>
    </xf>
    <xf numFmtId="0" fontId="0" fillId="12" borderId="55" xfId="0" applyFill="1" applyBorder="1" applyAlignment="1" applyProtection="1">
      <alignment horizontal="left" shrinkToFit="1"/>
      <protection locked="0"/>
    </xf>
    <xf numFmtId="14" fontId="0" fillId="12" borderId="55" xfId="0" applyNumberFormat="1" applyFill="1" applyBorder="1" applyAlignment="1" applyProtection="1">
      <alignment horizontal="center" shrinkToFit="1"/>
      <protection locked="0"/>
    </xf>
    <xf numFmtId="14" fontId="0" fillId="12" borderId="58" xfId="0" applyNumberFormat="1" applyFill="1" applyBorder="1" applyAlignment="1" applyProtection="1">
      <alignment horizontal="center" shrinkToFit="1"/>
      <protection locked="0"/>
    </xf>
    <xf numFmtId="0" fontId="30" fillId="12" borderId="54" xfId="0" applyFont="1" applyFill="1" applyBorder="1" applyAlignment="1" applyProtection="1">
      <alignment horizontal="center" shrinkToFit="1"/>
      <protection locked="0"/>
    </xf>
    <xf numFmtId="0" fontId="30" fillId="12" borderId="55" xfId="0" applyFont="1" applyFill="1" applyBorder="1" applyAlignment="1" applyProtection="1">
      <alignment horizontal="center" shrinkToFit="1"/>
      <protection locked="0"/>
    </xf>
    <xf numFmtId="0" fontId="30" fillId="5" borderId="68" xfId="0" applyFont="1" applyFill="1" applyBorder="1" applyAlignment="1" applyProtection="1">
      <alignment horizontal="center" shrinkToFit="1"/>
      <protection locked="0"/>
    </xf>
    <xf numFmtId="0" fontId="30" fillId="12" borderId="50" xfId="0" applyFont="1" applyFill="1" applyBorder="1" applyAlignment="1" applyProtection="1">
      <alignment horizontal="center" shrinkToFit="1"/>
      <protection locked="0"/>
    </xf>
    <xf numFmtId="0" fontId="30" fillId="5" borderId="50" xfId="0" applyFont="1" applyFill="1" applyBorder="1" applyAlignment="1" applyProtection="1">
      <alignment horizontal="center" shrinkToFit="1"/>
      <protection locked="0"/>
    </xf>
    <xf numFmtId="0" fontId="30" fillId="12" borderId="58" xfId="0" applyFont="1" applyFill="1" applyBorder="1" applyAlignment="1" applyProtection="1">
      <alignment horizontal="center" shrinkToFit="1"/>
      <protection locked="0"/>
    </xf>
    <xf numFmtId="0" fontId="0" fillId="0" borderId="37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90" xfId="0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90" xfId="0" applyFill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horizontal="center" shrinkToFit="1"/>
      <protection locked="0"/>
    </xf>
    <xf numFmtId="0" fontId="0" fillId="12" borderId="46" xfId="0" applyFill="1" applyBorder="1" applyAlignment="1" applyProtection="1">
      <alignment horizontal="center" shrinkToFit="1"/>
      <protection locked="0"/>
    </xf>
    <xf numFmtId="0" fontId="0" fillId="5" borderId="46" xfId="0" applyFill="1" applyBorder="1" applyAlignment="1" applyProtection="1">
      <alignment horizontal="center" shrinkToFit="1"/>
      <protection locked="0"/>
    </xf>
    <xf numFmtId="0" fontId="0" fillId="12" borderId="54" xfId="0" applyFill="1" applyBorder="1" applyAlignment="1" applyProtection="1">
      <alignment horizontal="center" shrinkToFit="1"/>
      <protection locked="0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5" borderId="38" xfId="0" applyFont="1" applyFill="1" applyBorder="1" applyAlignment="1" applyProtection="1">
      <alignment horizontal="center" shrinkToFit="1"/>
      <protection locked="0"/>
    </xf>
    <xf numFmtId="0" fontId="17" fillId="5" borderId="40" xfId="0" applyFont="1" applyFill="1" applyBorder="1" applyAlignment="1" applyProtection="1">
      <alignment horizontal="center" shrinkToFit="1"/>
      <protection locked="0"/>
    </xf>
    <xf numFmtId="0" fontId="17" fillId="12" borderId="46" xfId="0" applyFont="1" applyFill="1" applyBorder="1" applyAlignment="1" applyProtection="1">
      <alignment horizontal="center" shrinkToFit="1"/>
      <protection locked="0"/>
    </xf>
    <xf numFmtId="0" fontId="17" fillId="12" borderId="48" xfId="0" applyFont="1" applyFill="1" applyBorder="1" applyAlignment="1" applyProtection="1">
      <alignment horizontal="center" shrinkToFit="1"/>
      <protection locked="0"/>
    </xf>
    <xf numFmtId="0" fontId="17" fillId="5" borderId="46" xfId="0" applyFont="1" applyFill="1" applyBorder="1" applyAlignment="1" applyProtection="1">
      <alignment horizontal="center" shrinkToFit="1"/>
      <protection locked="0"/>
    </xf>
    <xf numFmtId="0" fontId="17" fillId="5" borderId="48" xfId="0" applyFont="1" applyFill="1" applyBorder="1" applyAlignment="1" applyProtection="1">
      <alignment horizontal="center" shrinkToFit="1"/>
      <protection locked="0"/>
    </xf>
    <xf numFmtId="0" fontId="17" fillId="12" borderId="54" xfId="0" applyFont="1" applyFill="1" applyBorder="1" applyAlignment="1" applyProtection="1">
      <alignment horizontal="center" shrinkToFit="1"/>
      <protection locked="0"/>
    </xf>
    <xf numFmtId="0" fontId="17" fillId="12" borderId="56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vertical="center"/>
      <protection hidden="1"/>
    </xf>
    <xf numFmtId="0" fontId="36" fillId="7" borderId="1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indent="1" shrinkToFit="1"/>
      <protection hidden="1"/>
    </xf>
    <xf numFmtId="0" fontId="0" fillId="0" borderId="0" xfId="0" applyAlignment="1" applyProtection="1">
      <alignment horizontal="right" indent="1"/>
      <protection hidden="1"/>
    </xf>
    <xf numFmtId="4" fontId="6" fillId="0" borderId="0" xfId="0" applyNumberFormat="1" applyFont="1" applyAlignment="1" applyProtection="1">
      <alignment horizontal="left" indent="1" shrinkToFit="1"/>
      <protection hidden="1"/>
    </xf>
    <xf numFmtId="4" fontId="28" fillId="0" borderId="0" xfId="0" applyNumberFormat="1" applyFont="1" applyAlignment="1" applyProtection="1">
      <alignment horizontal="left" indent="1" shrinkToFit="1"/>
      <protection hidden="1"/>
    </xf>
    <xf numFmtId="0" fontId="1" fillId="4" borderId="69" xfId="0" applyFont="1" applyFill="1" applyBorder="1" applyAlignment="1" applyProtection="1">
      <alignment horizontal="right" vertical="center"/>
      <protection hidden="1"/>
    </xf>
    <xf numFmtId="0" fontId="0" fillId="4" borderId="24" xfId="0" applyFont="1" applyFill="1" applyBorder="1" applyAlignment="1" applyProtection="1">
      <alignment vertical="center"/>
      <protection hidden="1"/>
    </xf>
    <xf numFmtId="0" fontId="4" fillId="4" borderId="74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top" wrapText="1" readingOrder="1"/>
      <protection hidden="1"/>
    </xf>
    <xf numFmtId="0" fontId="0" fillId="2" borderId="92" xfId="0" applyFont="1" applyFill="1" applyBorder="1" applyAlignment="1" applyProtection="1">
      <alignment horizontal="center" shrinkToFit="1"/>
      <protection hidden="1"/>
    </xf>
    <xf numFmtId="1" fontId="6" fillId="2" borderId="93" xfId="0" applyNumberFormat="1" applyFont="1" applyFill="1" applyBorder="1" applyAlignment="1" applyProtection="1">
      <alignment horizontal="left" vertical="center" indent="1" shrinkToFit="1"/>
      <protection hidden="1"/>
    </xf>
    <xf numFmtId="1" fontId="6" fillId="2" borderId="94" xfId="0" applyNumberFormat="1" applyFont="1" applyFill="1" applyBorder="1" applyAlignment="1" applyProtection="1">
      <alignment vertical="center" shrinkToFit="1"/>
      <protection hidden="1"/>
    </xf>
    <xf numFmtId="0" fontId="6" fillId="2" borderId="19" xfId="0" applyFont="1" applyFill="1" applyBorder="1" applyAlignment="1" applyProtection="1">
      <alignment horizontal="center" vertical="center" shrinkToFit="1"/>
      <protection hidden="1"/>
    </xf>
    <xf numFmtId="4" fontId="6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19" xfId="0" applyFont="1" applyFill="1" applyBorder="1" applyAlignment="1" applyProtection="1">
      <alignment horizontal="center" shrinkToFit="1"/>
      <protection hidden="1"/>
    </xf>
    <xf numFmtId="4" fontId="0" fillId="2" borderId="19" xfId="0" applyNumberFormat="1" applyFont="1" applyFill="1" applyBorder="1" applyAlignment="1" applyProtection="1">
      <alignment shrinkToFit="1"/>
      <protection hidden="1"/>
    </xf>
    <xf numFmtId="2" fontId="0" fillId="2" borderId="19" xfId="0" applyNumberFormat="1" applyFont="1" applyFill="1" applyBorder="1" applyAlignment="1" applyProtection="1">
      <alignment horizontal="right" indent="1" shrinkToFit="1"/>
      <protection hidden="1"/>
    </xf>
    <xf numFmtId="1" fontId="0" fillId="2" borderId="19" xfId="0" applyNumberFormat="1" applyFont="1" applyFill="1" applyBorder="1" applyAlignment="1" applyProtection="1">
      <alignment horizontal="center" shrinkToFit="1"/>
      <protection hidden="1"/>
    </xf>
    <xf numFmtId="166" fontId="0" fillId="2" borderId="0" xfId="0" applyNumberFormat="1" applyFill="1" applyBorder="1" applyProtection="1">
      <protection hidden="1"/>
    </xf>
    <xf numFmtId="0" fontId="0" fillId="2" borderId="87" xfId="0" applyFont="1" applyFill="1" applyBorder="1" applyAlignment="1" applyProtection="1">
      <alignment horizontal="center" shrinkToFit="1"/>
      <protection hidden="1"/>
    </xf>
    <xf numFmtId="1" fontId="6" fillId="2" borderId="84" xfId="0" applyNumberFormat="1" applyFont="1" applyFill="1" applyBorder="1" applyAlignment="1" applyProtection="1">
      <alignment vertical="center" shrinkToFit="1"/>
      <protection hidden="1"/>
    </xf>
    <xf numFmtId="0" fontId="6" fillId="2" borderId="26" xfId="0" applyFont="1" applyFill="1" applyBorder="1" applyAlignment="1" applyProtection="1">
      <alignment horizontal="center" vertical="center" shrinkToFit="1"/>
      <protection hidden="1"/>
    </xf>
    <xf numFmtId="2" fontId="0" fillId="2" borderId="26" xfId="0" applyNumberFormat="1" applyFont="1" applyFill="1" applyBorder="1" applyAlignment="1" applyProtection="1">
      <alignment horizontal="right" indent="1" shrinkToFit="1"/>
      <protection hidden="1"/>
    </xf>
    <xf numFmtId="1" fontId="0" fillId="2" borderId="26" xfId="0" applyNumberFormat="1" applyFont="1" applyFill="1" applyBorder="1" applyAlignment="1" applyProtection="1">
      <alignment horizontal="center" shrinkToFit="1"/>
      <protection hidden="1"/>
    </xf>
    <xf numFmtId="166" fontId="1" fillId="2" borderId="0" xfId="0" applyNumberFormat="1" applyFont="1" applyFill="1" applyBorder="1" applyAlignment="1" applyProtection="1">
      <alignment vertical="center"/>
      <protection hidden="1"/>
    </xf>
    <xf numFmtId="0" fontId="0" fillId="2" borderId="88" xfId="0" applyFont="1" applyFill="1" applyBorder="1" applyAlignment="1" applyProtection="1">
      <alignment horizontal="center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9" fillId="0" borderId="0" xfId="0" applyFont="1" applyProtection="1"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90" xfId="0" applyFill="1" applyBorder="1" applyAlignment="1" applyProtection="1">
      <alignment horizontal="center" vertical="center"/>
      <protection hidden="1"/>
    </xf>
    <xf numFmtId="0" fontId="0" fillId="3" borderId="89" xfId="0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" fontId="0" fillId="0" borderId="99" xfId="0" applyNumberFormat="1" applyBorder="1" applyAlignment="1" applyProtection="1">
      <alignment horizontal="center" vertical="center"/>
      <protection hidden="1"/>
    </xf>
    <xf numFmtId="1" fontId="0" fillId="0" borderId="94" xfId="0" applyNumberForma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14" fontId="0" fillId="0" borderId="19" xfId="0" applyNumberForma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2" fontId="1" fillId="0" borderId="20" xfId="0" applyNumberFormat="1" applyFont="1" applyBorder="1" applyAlignment="1" applyProtection="1">
      <alignment horizontal="right" vertical="center" inden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" fontId="0" fillId="0" borderId="82" xfId="0" applyNumberFormat="1" applyBorder="1" applyAlignment="1" applyProtection="1">
      <alignment horizontal="center" vertical="center"/>
      <protection hidden="1"/>
    </xf>
    <xf numFmtId="1" fontId="0" fillId="0" borderId="84" xfId="0" applyNumberFormat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vertical="center"/>
      <protection hidden="1"/>
    </xf>
    <xf numFmtId="14" fontId="0" fillId="0" borderId="26" xfId="0" applyNumberForma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2" fontId="1" fillId="0" borderId="27" xfId="0" applyNumberFormat="1" applyFont="1" applyBorder="1" applyAlignment="1" applyProtection="1">
      <alignment horizontal="right" vertical="center" indent="1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1" fontId="0" fillId="0" borderId="75" xfId="0" applyNumberFormat="1" applyBorder="1" applyAlignment="1" applyProtection="1">
      <alignment horizontal="center" vertical="center"/>
      <protection hidden="1"/>
    </xf>
    <xf numFmtId="1" fontId="0" fillId="0" borderId="85" xfId="0" applyNumberFormat="1" applyBorder="1" applyAlignment="1" applyProtection="1">
      <alignment vertical="center"/>
      <protection hidden="1"/>
    </xf>
    <xf numFmtId="0" fontId="9" fillId="0" borderId="71" xfId="0" applyFont="1" applyBorder="1" applyAlignment="1" applyProtection="1">
      <alignment vertical="center"/>
      <protection hidden="1"/>
    </xf>
    <xf numFmtId="14" fontId="0" fillId="0" borderId="71" xfId="0" applyNumberFormat="1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hidden="1"/>
    </xf>
    <xf numFmtId="2" fontId="1" fillId="0" borderId="72" xfId="0" applyNumberFormat="1" applyFont="1" applyBorder="1" applyAlignment="1" applyProtection="1">
      <alignment horizontal="right" vertical="center" indent="1"/>
      <protection hidden="1"/>
    </xf>
    <xf numFmtId="0" fontId="0" fillId="10" borderId="0" xfId="0" applyFill="1" applyProtection="1">
      <protection locked="0"/>
    </xf>
    <xf numFmtId="0" fontId="34" fillId="2" borderId="0" xfId="0" applyFont="1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vertical="center" textRotation="90"/>
      <protection hidden="1"/>
    </xf>
    <xf numFmtId="164" fontId="0" fillId="11" borderId="26" xfId="0" applyNumberFormat="1" applyFill="1" applyBorder="1" applyAlignment="1" applyProtection="1">
      <alignment horizontal="center" textRotation="90" shrinkToFit="1"/>
      <protection hidden="1"/>
    </xf>
    <xf numFmtId="0" fontId="25" fillId="11" borderId="26" xfId="0" applyFont="1" applyFill="1" applyBorder="1" applyAlignment="1" applyProtection="1">
      <alignment horizontal="center" textRotation="90" shrinkToFit="1"/>
      <protection hidden="1"/>
    </xf>
    <xf numFmtId="164" fontId="0" fillId="11" borderId="26" xfId="0" applyNumberFormat="1" applyFill="1" applyBorder="1" applyAlignment="1" applyProtection="1">
      <alignment textRotation="90" shrinkToFit="1"/>
      <protection hidden="1"/>
    </xf>
    <xf numFmtId="0" fontId="0" fillId="11" borderId="26" xfId="0" applyFill="1" applyBorder="1" applyAlignment="1" applyProtection="1">
      <alignment shrinkToFit="1"/>
      <protection hidden="1"/>
    </xf>
    <xf numFmtId="0" fontId="19" fillId="11" borderId="26" xfId="0" applyFont="1" applyFill="1" applyBorder="1" applyAlignment="1" applyProtection="1">
      <alignment textRotation="90" shrinkToFit="1"/>
      <protection hidden="1"/>
    </xf>
    <xf numFmtId="0" fontId="22" fillId="11" borderId="71" xfId="0" applyFont="1" applyFill="1" applyBorder="1" applyAlignment="1" applyProtection="1">
      <alignment shrinkToFit="1"/>
      <protection hidden="1"/>
    </xf>
    <xf numFmtId="164" fontId="0" fillId="11" borderId="71" xfId="0" applyNumberFormat="1" applyFill="1" applyBorder="1" applyAlignment="1" applyProtection="1">
      <alignment horizontal="center" textRotation="90" shrinkToFit="1"/>
      <protection hidden="1"/>
    </xf>
    <xf numFmtId="0" fontId="11" fillId="11" borderId="71" xfId="0" applyFont="1" applyFill="1" applyBorder="1" applyAlignment="1" applyProtection="1">
      <alignment horizontal="center" shrinkToFit="1"/>
      <protection hidden="1"/>
    </xf>
    <xf numFmtId="0" fontId="11" fillId="11" borderId="71" xfId="0" applyFont="1" applyFill="1" applyBorder="1" applyAlignment="1" applyProtection="1">
      <alignment shrinkToFit="1"/>
      <protection hidden="1"/>
    </xf>
    <xf numFmtId="164" fontId="19" fillId="11" borderId="71" xfId="0" applyNumberFormat="1" applyFont="1" applyFill="1" applyBorder="1" applyAlignment="1" applyProtection="1">
      <alignment textRotation="90" shrinkToFit="1"/>
      <protection hidden="1"/>
    </xf>
    <xf numFmtId="14" fontId="19" fillId="11" borderId="71" xfId="0" applyNumberFormat="1" applyFont="1" applyFill="1" applyBorder="1" applyAlignment="1" applyProtection="1">
      <alignment textRotation="90" shrinkToFit="1"/>
      <protection hidden="1"/>
    </xf>
    <xf numFmtId="14" fontId="19" fillId="11" borderId="72" xfId="0" applyNumberFormat="1" applyFont="1" applyFill="1" applyBorder="1" applyAlignment="1" applyProtection="1">
      <alignment textRotation="90" shrinkToFit="1"/>
      <protection hidden="1"/>
    </xf>
    <xf numFmtId="0" fontId="25" fillId="11" borderId="62" xfId="0" applyFont="1" applyFill="1" applyBorder="1" applyAlignment="1" applyProtection="1">
      <alignment horizontal="center" textRotation="90" shrinkToFit="1"/>
      <protection hidden="1"/>
    </xf>
    <xf numFmtId="164" fontId="0" fillId="11" borderId="62" xfId="0" applyNumberFormat="1" applyFill="1" applyBorder="1" applyAlignment="1" applyProtection="1">
      <alignment horizontal="center" textRotation="90" shrinkToFit="1"/>
      <protection hidden="1"/>
    </xf>
    <xf numFmtId="164" fontId="0" fillId="11" borderId="62" xfId="0" applyNumberFormat="1" applyFill="1" applyBorder="1" applyAlignment="1" applyProtection="1">
      <alignment textRotation="90" shrinkToFit="1"/>
      <protection hidden="1"/>
    </xf>
    <xf numFmtId="0" fontId="0" fillId="11" borderId="62" xfId="0" applyFill="1" applyBorder="1" applyAlignment="1" applyProtection="1">
      <alignment shrinkToFit="1"/>
      <protection hidden="1"/>
    </xf>
    <xf numFmtId="164" fontId="19" fillId="11" borderId="62" xfId="0" applyNumberFormat="1" applyFont="1" applyFill="1" applyBorder="1" applyAlignment="1" applyProtection="1">
      <alignment textRotation="90" shrinkToFit="1"/>
      <protection hidden="1"/>
    </xf>
    <xf numFmtId="0" fontId="25" fillId="11" borderId="32" xfId="0" applyFont="1" applyFill="1" applyBorder="1" applyAlignment="1" applyProtection="1">
      <alignment horizontal="center" textRotation="90" shrinkToFit="1"/>
      <protection hidden="1"/>
    </xf>
    <xf numFmtId="0" fontId="0" fillId="11" borderId="32" xfId="0" applyFill="1" applyBorder="1" applyAlignment="1" applyProtection="1">
      <alignment horizontal="center" textRotation="90"/>
      <protection hidden="1"/>
    </xf>
    <xf numFmtId="0" fontId="0" fillId="11" borderId="32" xfId="0" applyFill="1" applyBorder="1" applyAlignment="1" applyProtection="1">
      <alignment textRotation="90"/>
      <protection hidden="1"/>
    </xf>
    <xf numFmtId="0" fontId="0" fillId="11" borderId="32" xfId="0" applyFill="1" applyBorder="1" applyProtection="1">
      <protection hidden="1"/>
    </xf>
    <xf numFmtId="0" fontId="13" fillId="0" borderId="38" xfId="0" applyFont="1" applyBorder="1" applyAlignment="1" applyProtection="1">
      <alignment horizontal="center" vertical="center" shrinkToFit="1"/>
      <protection hidden="1"/>
    </xf>
    <xf numFmtId="0" fontId="13" fillId="0" borderId="39" xfId="0" applyFont="1" applyBorder="1" applyAlignment="1" applyProtection="1">
      <alignment horizontal="center" vertical="center" shrinkToFit="1"/>
      <protection hidden="1"/>
    </xf>
    <xf numFmtId="0" fontId="13" fillId="0" borderId="40" xfId="0" applyFont="1" applyBorder="1" applyAlignment="1" applyProtection="1">
      <alignment horizontal="center" vertical="center" shrinkToFit="1"/>
      <protection hidden="1"/>
    </xf>
    <xf numFmtId="0" fontId="13" fillId="0" borderId="46" xfId="0" applyFont="1" applyBorder="1" applyAlignment="1" applyProtection="1">
      <alignment horizontal="center" vertical="center" shrinkToFit="1"/>
      <protection hidden="1"/>
    </xf>
    <xf numFmtId="0" fontId="13" fillId="0" borderId="47" xfId="0" applyFont="1" applyBorder="1" applyAlignment="1" applyProtection="1">
      <alignment horizontal="center" vertical="center" shrinkToFit="1"/>
      <protection hidden="1"/>
    </xf>
    <xf numFmtId="0" fontId="13" fillId="0" borderId="48" xfId="0" applyFont="1" applyBorder="1" applyAlignment="1" applyProtection="1">
      <alignment horizontal="center" vertical="center" shrinkToFit="1"/>
      <protection hidden="1"/>
    </xf>
    <xf numFmtId="0" fontId="13" fillId="0" borderId="54" xfId="0" applyFont="1" applyBorder="1" applyAlignment="1" applyProtection="1">
      <alignment horizontal="center" vertical="center" shrinkToFit="1"/>
      <protection hidden="1"/>
    </xf>
    <xf numFmtId="0" fontId="13" fillId="0" borderId="55" xfId="0" applyFont="1" applyBorder="1" applyAlignment="1" applyProtection="1">
      <alignment horizontal="center" vertical="center" shrinkToFit="1"/>
      <protection hidden="1"/>
    </xf>
    <xf numFmtId="0" fontId="13" fillId="0" borderId="56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Protection="1">
      <protection hidden="1"/>
    </xf>
    <xf numFmtId="1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3" fillId="11" borderId="14" xfId="0" applyFont="1" applyFill="1" applyBorder="1" applyAlignment="1" applyProtection="1">
      <alignment vertical="center" wrapText="1"/>
      <protection hidden="1"/>
    </xf>
    <xf numFmtId="0" fontId="23" fillId="11" borderId="29" xfId="0" applyFont="1" applyFill="1" applyBorder="1" applyAlignment="1" applyProtection="1">
      <alignment horizontal="center" vertical="center" wrapText="1"/>
      <protection hidden="1"/>
    </xf>
    <xf numFmtId="14" fontId="0" fillId="14" borderId="0" xfId="0" applyNumberFormat="1" applyFill="1" applyProtection="1">
      <protection hidden="1"/>
    </xf>
    <xf numFmtId="14" fontId="1" fillId="14" borderId="0" xfId="0" applyNumberFormat="1" applyFont="1" applyFill="1" applyProtection="1">
      <protection hidden="1"/>
    </xf>
    <xf numFmtId="0" fontId="0" fillId="14" borderId="0" xfId="0" applyFill="1" applyProtection="1">
      <protection hidden="1"/>
    </xf>
    <xf numFmtId="0" fontId="0" fillId="2" borderId="96" xfId="0" applyFill="1" applyBorder="1" applyAlignment="1" applyProtection="1">
      <alignment horizontal="center"/>
      <protection hidden="1"/>
    </xf>
    <xf numFmtId="0" fontId="0" fillId="2" borderId="95" xfId="0" applyFill="1" applyBorder="1" applyAlignment="1" applyProtection="1">
      <alignment horizontal="center"/>
      <protection hidden="1"/>
    </xf>
    <xf numFmtId="0" fontId="0" fillId="2" borderId="64" xfId="0" applyFill="1" applyBorder="1" applyAlignment="1" applyProtection="1">
      <alignment horizontal="center"/>
      <protection hidden="1"/>
    </xf>
    <xf numFmtId="0" fontId="0" fillId="2" borderId="97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7" fillId="13" borderId="40" xfId="0" applyFont="1" applyFill="1" applyBorder="1" applyAlignment="1" applyProtection="1">
      <alignment horizontal="center" shrinkToFit="1"/>
      <protection hidden="1"/>
    </xf>
    <xf numFmtId="0" fontId="17" fillId="13" borderId="48" xfId="0" applyFont="1" applyFill="1" applyBorder="1" applyAlignment="1" applyProtection="1">
      <alignment horizontal="center" shrinkToFit="1"/>
      <protection hidden="1"/>
    </xf>
    <xf numFmtId="0" fontId="17" fillId="13" borderId="56" xfId="0" applyFont="1" applyFill="1" applyBorder="1" applyAlignment="1" applyProtection="1">
      <alignment horizontal="center" shrinkToFit="1"/>
      <protection hidden="1"/>
    </xf>
    <xf numFmtId="0" fontId="3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9" fillId="0" borderId="0" xfId="0" applyFont="1" applyAlignment="1" applyProtection="1">
      <alignment shrinkToFit="1"/>
      <protection hidden="1"/>
    </xf>
    <xf numFmtId="4" fontId="1" fillId="0" borderId="5" xfId="0" applyNumberFormat="1" applyFont="1" applyBorder="1" applyAlignment="1" applyProtection="1">
      <alignment horizontal="right" vertical="center" indent="1"/>
      <protection hidden="1"/>
    </xf>
    <xf numFmtId="4" fontId="1" fillId="3" borderId="4" xfId="0" applyNumberFormat="1" applyFont="1" applyFill="1" applyBorder="1" applyAlignment="1" applyProtection="1">
      <alignment horizontal="center" shrinkToFit="1"/>
      <protection hidden="1"/>
    </xf>
    <xf numFmtId="3" fontId="1" fillId="3" borderId="4" xfId="0" applyNumberFormat="1" applyFont="1" applyFill="1" applyBorder="1" applyAlignment="1" applyProtection="1">
      <alignment horizontal="center" shrinkToFit="1"/>
      <protection hidden="1"/>
    </xf>
    <xf numFmtId="4" fontId="1" fillId="3" borderId="5" xfId="0" applyNumberFormat="1" applyFont="1" applyFill="1" applyBorder="1" applyAlignment="1" applyProtection="1">
      <alignment horizontal="center" shrinkToFit="1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4" fontId="43" fillId="0" borderId="0" xfId="0" applyNumberFormat="1" applyFont="1" applyAlignment="1" applyProtection="1">
      <alignment horizontal="left" indent="1" shrinkToFit="1"/>
      <protection hidden="1"/>
    </xf>
    <xf numFmtId="167" fontId="0" fillId="2" borderId="19" xfId="0" applyNumberFormat="1" applyFont="1" applyFill="1" applyBorder="1" applyAlignment="1" applyProtection="1">
      <alignment horizontal="center" shrinkToFi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 vertical="center" wrapText="1"/>
      <protection hidden="1"/>
    </xf>
    <xf numFmtId="0" fontId="0" fillId="5" borderId="102" xfId="0" applyFill="1" applyBorder="1" applyAlignment="1" applyProtection="1">
      <alignment horizontal="center"/>
      <protection locked="0"/>
    </xf>
    <xf numFmtId="0" fontId="0" fillId="5" borderId="103" xfId="0" applyFill="1" applyBorder="1" applyAlignment="1" applyProtection="1">
      <alignment horizontal="center"/>
      <protection locked="0"/>
    </xf>
    <xf numFmtId="0" fontId="23" fillId="3" borderId="67" xfId="0" applyFont="1" applyFill="1" applyBorder="1" applyAlignment="1" applyProtection="1">
      <alignment horizontal="center" vertical="center" wrapText="1"/>
      <protection hidden="1"/>
    </xf>
    <xf numFmtId="4" fontId="23" fillId="0" borderId="104" xfId="0" applyNumberFormat="1" applyFont="1" applyBorder="1" applyAlignment="1" applyProtection="1">
      <alignment horizontal="center"/>
      <protection hidden="1"/>
    </xf>
    <xf numFmtId="4" fontId="23" fillId="0" borderId="105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45" fillId="8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3" fontId="0" fillId="0" borderId="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left" indent="1"/>
      <protection hidden="1"/>
    </xf>
    <xf numFmtId="167" fontId="6" fillId="2" borderId="0" xfId="0" applyNumberFormat="1" applyFont="1" applyFill="1" applyBorder="1" applyAlignment="1" applyProtection="1">
      <alignment horizontal="left" shrinkToFit="1"/>
      <protection hidden="1"/>
    </xf>
    <xf numFmtId="4" fontId="30" fillId="0" borderId="65" xfId="0" applyNumberFormat="1" applyFont="1" applyBorder="1" applyAlignment="1" applyProtection="1">
      <alignment horizontal="center"/>
      <protection hidden="1"/>
    </xf>
    <xf numFmtId="4" fontId="30" fillId="0" borderId="98" xfId="0" applyNumberFormat="1" applyFont="1" applyBorder="1" applyAlignment="1" applyProtection="1">
      <alignment horizontal="center"/>
      <protection hidden="1"/>
    </xf>
    <xf numFmtId="2" fontId="30" fillId="3" borderId="20" xfId="0" applyNumberFormat="1" applyFont="1" applyFill="1" applyBorder="1" applyAlignment="1" applyProtection="1">
      <alignment horizontal="right" indent="1" shrinkToFit="1"/>
      <protection hidden="1"/>
    </xf>
    <xf numFmtId="2" fontId="30" fillId="3" borderId="27" xfId="0" applyNumberFormat="1" applyFont="1" applyFill="1" applyBorder="1" applyAlignment="1" applyProtection="1">
      <alignment horizontal="right" indent="1" shrinkToFit="1"/>
      <protection hidden="1"/>
    </xf>
    <xf numFmtId="0" fontId="46" fillId="4" borderId="33" xfId="0" applyFont="1" applyFill="1" applyBorder="1" applyAlignment="1" applyProtection="1">
      <alignment horizontal="center" vertical="center" wrapText="1" readingOrder="1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locked="0"/>
    </xf>
    <xf numFmtId="0" fontId="0" fillId="2" borderId="106" xfId="0" applyFill="1" applyBorder="1" applyProtection="1">
      <protection hidden="1"/>
    </xf>
    <xf numFmtId="0" fontId="0" fillId="2" borderId="107" xfId="0" applyFill="1" applyBorder="1" applyProtection="1">
      <protection hidden="1"/>
    </xf>
    <xf numFmtId="0" fontId="0" fillId="2" borderId="107" xfId="0" applyFill="1" applyBorder="1" applyProtection="1">
      <protection locked="0"/>
    </xf>
    <xf numFmtId="0" fontId="0" fillId="0" borderId="107" xfId="0" applyBorder="1" applyProtection="1">
      <protection locked="0"/>
    </xf>
    <xf numFmtId="0" fontId="0" fillId="0" borderId="108" xfId="0" applyBorder="1" applyProtection="1">
      <protection locked="0"/>
    </xf>
    <xf numFmtId="0" fontId="0" fillId="2" borderId="110" xfId="0" applyFill="1" applyBorder="1" applyProtection="1">
      <protection locked="0"/>
    </xf>
    <xf numFmtId="0" fontId="0" fillId="2" borderId="111" xfId="0" applyFill="1" applyBorder="1" applyProtection="1">
      <protection hidden="1"/>
    </xf>
    <xf numFmtId="0" fontId="0" fillId="2" borderId="112" xfId="0" applyFill="1" applyBorder="1" applyProtection="1">
      <protection hidden="1"/>
    </xf>
    <xf numFmtId="0" fontId="0" fillId="2" borderId="112" xfId="0" applyFill="1" applyBorder="1" applyProtection="1">
      <protection locked="0"/>
    </xf>
    <xf numFmtId="0" fontId="0" fillId="0" borderId="112" xfId="0" applyBorder="1" applyProtection="1">
      <protection locked="0"/>
    </xf>
    <xf numFmtId="0" fontId="0" fillId="0" borderId="113" xfId="0" applyBorder="1" applyProtection="1">
      <protection locked="0"/>
    </xf>
    <xf numFmtId="0" fontId="49" fillId="0" borderId="0" xfId="0" applyFont="1" applyAlignment="1" applyProtection="1">
      <alignment horizontal="left" indent="1"/>
      <protection hidden="1"/>
    </xf>
    <xf numFmtId="0" fontId="51" fillId="0" borderId="0" xfId="0" applyFont="1" applyAlignment="1" applyProtection="1">
      <alignment horizontal="left" indent="1"/>
      <protection hidden="1"/>
    </xf>
    <xf numFmtId="0" fontId="51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49" fillId="0" borderId="0" xfId="0" applyFont="1" applyAlignment="1" applyProtection="1">
      <alignment horizontal="left" indent="1"/>
      <protection hidden="1"/>
    </xf>
    <xf numFmtId="0" fontId="46" fillId="3" borderId="90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shrinkToFit="1"/>
      <protection hidden="1"/>
    </xf>
    <xf numFmtId="0" fontId="23" fillId="5" borderId="37" xfId="0" applyFont="1" applyFill="1" applyBorder="1" applyAlignment="1" applyProtection="1">
      <alignment vertical="center" shrinkToFit="1"/>
      <protection locked="0"/>
    </xf>
    <xf numFmtId="0" fontId="23" fillId="5" borderId="45" xfId="0" applyFont="1" applyFill="1" applyBorder="1" applyAlignment="1" applyProtection="1">
      <alignment vertical="center" shrinkToFit="1"/>
      <protection locked="0"/>
    </xf>
    <xf numFmtId="0" fontId="23" fillId="5" borderId="53" xfId="0" applyFont="1" applyFill="1" applyBorder="1" applyAlignment="1" applyProtection="1">
      <alignment vertical="center" shrinkToFit="1"/>
      <protection locked="0"/>
    </xf>
    <xf numFmtId="0" fontId="30" fillId="5" borderId="117" xfId="0" applyFont="1" applyFill="1" applyBorder="1" applyAlignment="1" applyProtection="1">
      <alignment horizontal="center" vertical="center" shrinkToFit="1"/>
      <protection locked="0"/>
    </xf>
    <xf numFmtId="0" fontId="30" fillId="5" borderId="118" xfId="0" applyFont="1" applyFill="1" applyBorder="1" applyAlignment="1" applyProtection="1">
      <alignment horizontal="center" vertical="center" shrinkToFit="1"/>
      <protection locked="0"/>
    </xf>
    <xf numFmtId="0" fontId="30" fillId="5" borderId="119" xfId="0" applyFont="1" applyFill="1" applyBorder="1" applyAlignment="1" applyProtection="1">
      <alignment horizontal="center" vertical="center" shrinkToFit="1"/>
      <protection locked="0"/>
    </xf>
    <xf numFmtId="0" fontId="22" fillId="11" borderId="73" xfId="0" applyFont="1" applyFill="1" applyBorder="1" applyAlignment="1" applyProtection="1">
      <alignment shrinkToFit="1"/>
      <protection hidden="1"/>
    </xf>
    <xf numFmtId="0" fontId="22" fillId="11" borderId="61" xfId="0" applyFont="1" applyFill="1" applyBorder="1" applyAlignment="1" applyProtection="1">
      <alignment horizontal="center" textRotation="90" shrinkToFit="1"/>
      <protection hidden="1"/>
    </xf>
    <xf numFmtId="0" fontId="22" fillId="11" borderId="62" xfId="0" applyFont="1" applyFill="1" applyBorder="1" applyAlignment="1" applyProtection="1">
      <alignment horizontal="center" textRotation="90" shrinkToFit="1"/>
      <protection hidden="1"/>
    </xf>
    <xf numFmtId="0" fontId="54" fillId="11" borderId="62" xfId="0" applyFont="1" applyFill="1" applyBorder="1" applyAlignment="1" applyProtection="1">
      <alignment horizontal="center" textRotation="90" shrinkToFit="1"/>
      <protection hidden="1"/>
    </xf>
    <xf numFmtId="0" fontId="22" fillId="11" borderId="25" xfId="0" applyFont="1" applyFill="1" applyBorder="1" applyAlignment="1" applyProtection="1">
      <alignment horizontal="center" textRotation="90" shrinkToFit="1"/>
      <protection hidden="1"/>
    </xf>
    <xf numFmtId="0" fontId="22" fillId="11" borderId="26" xfId="0" applyFont="1" applyFill="1" applyBorder="1" applyAlignment="1" applyProtection="1">
      <alignment horizontal="center" textRotation="90" shrinkToFit="1"/>
      <protection hidden="1"/>
    </xf>
    <xf numFmtId="0" fontId="54" fillId="11" borderId="26" xfId="0" applyFont="1" applyFill="1" applyBorder="1" applyAlignment="1" applyProtection="1">
      <alignment horizontal="center" textRotation="90" shrinkToFit="1"/>
      <protection hidden="1"/>
    </xf>
    <xf numFmtId="0" fontId="22" fillId="11" borderId="31" xfId="0" applyFont="1" applyFill="1" applyBorder="1" applyAlignment="1" applyProtection="1">
      <alignment horizontal="center" textRotation="90" shrinkToFit="1"/>
      <protection hidden="1"/>
    </xf>
    <xf numFmtId="0" fontId="22" fillId="11" borderId="32" xfId="0" applyFont="1" applyFill="1" applyBorder="1" applyAlignment="1" applyProtection="1">
      <alignment horizontal="center" textRotation="90" shrinkToFit="1"/>
      <protection hidden="1"/>
    </xf>
    <xf numFmtId="0" fontId="54" fillId="11" borderId="32" xfId="0" applyFont="1" applyFill="1" applyBorder="1" applyAlignment="1" applyProtection="1">
      <alignment horizontal="center" textRotation="90" shrinkToFit="1"/>
      <protection hidden="1"/>
    </xf>
    <xf numFmtId="0" fontId="20" fillId="11" borderId="38" xfId="0" applyFont="1" applyFill="1" applyBorder="1" applyAlignment="1" applyProtection="1">
      <alignment horizontal="center" vertical="center" shrinkToFit="1"/>
      <protection hidden="1"/>
    </xf>
    <xf numFmtId="0" fontId="20" fillId="11" borderId="39" xfId="0" applyFont="1" applyFill="1" applyBorder="1" applyAlignment="1" applyProtection="1">
      <alignment horizontal="center" vertical="center" shrinkToFit="1"/>
      <protection hidden="1"/>
    </xf>
    <xf numFmtId="0" fontId="10" fillId="11" borderId="39" xfId="0" applyFont="1" applyFill="1" applyBorder="1" applyAlignment="1" applyProtection="1">
      <alignment horizontal="center" vertical="center" shrinkToFit="1"/>
      <protection hidden="1"/>
    </xf>
    <xf numFmtId="0" fontId="28" fillId="11" borderId="39" xfId="0" applyFont="1" applyFill="1" applyBorder="1" applyAlignment="1" applyProtection="1">
      <alignment horizontal="center" vertical="center" shrinkToFit="1"/>
      <protection hidden="1"/>
    </xf>
    <xf numFmtId="0" fontId="0" fillId="11" borderId="39" xfId="0" applyFill="1" applyBorder="1" applyAlignment="1" applyProtection="1">
      <alignment horizontal="center" vertical="center" shrinkToFit="1"/>
      <protection hidden="1"/>
    </xf>
    <xf numFmtId="0" fontId="0" fillId="11" borderId="39" xfId="0" applyFill="1" applyBorder="1" applyAlignment="1" applyProtection="1">
      <alignment vertical="center" shrinkToFit="1"/>
      <protection hidden="1"/>
    </xf>
    <xf numFmtId="0" fontId="20" fillId="11" borderId="46" xfId="0" applyFont="1" applyFill="1" applyBorder="1" applyAlignment="1" applyProtection="1">
      <alignment horizontal="center" vertical="center" shrinkToFit="1"/>
      <protection hidden="1"/>
    </xf>
    <xf numFmtId="0" fontId="20" fillId="11" borderId="47" xfId="0" applyFont="1" applyFill="1" applyBorder="1" applyAlignment="1" applyProtection="1">
      <alignment horizontal="center" vertical="center" shrinkToFit="1"/>
      <protection hidden="1"/>
    </xf>
    <xf numFmtId="0" fontId="10" fillId="11" borderId="47" xfId="0" applyFont="1" applyFill="1" applyBorder="1" applyAlignment="1" applyProtection="1">
      <alignment horizontal="center" vertical="center" shrinkToFit="1"/>
      <protection hidden="1"/>
    </xf>
    <xf numFmtId="0" fontId="28" fillId="11" borderId="47" xfId="0" applyFont="1" applyFill="1" applyBorder="1" applyAlignment="1" applyProtection="1">
      <alignment horizontal="center" vertical="center" shrinkToFit="1"/>
      <protection hidden="1"/>
    </xf>
    <xf numFmtId="0" fontId="0" fillId="11" borderId="47" xfId="0" applyFill="1" applyBorder="1" applyAlignment="1" applyProtection="1">
      <alignment horizontal="center" vertical="center" shrinkToFit="1"/>
      <protection hidden="1"/>
    </xf>
    <xf numFmtId="0" fontId="0" fillId="11" borderId="47" xfId="0" applyFill="1" applyBorder="1" applyAlignment="1" applyProtection="1">
      <alignment vertical="center" shrinkToFit="1"/>
      <protection hidden="1"/>
    </xf>
    <xf numFmtId="0" fontId="20" fillId="11" borderId="54" xfId="0" applyFont="1" applyFill="1" applyBorder="1" applyAlignment="1" applyProtection="1">
      <alignment horizontal="center" vertical="center" shrinkToFit="1"/>
      <protection hidden="1"/>
    </xf>
    <xf numFmtId="0" fontId="20" fillId="11" borderId="55" xfId="0" applyFont="1" applyFill="1" applyBorder="1" applyAlignment="1" applyProtection="1">
      <alignment horizontal="center" vertical="center" shrinkToFit="1"/>
      <protection hidden="1"/>
    </xf>
    <xf numFmtId="0" fontId="10" fillId="11" borderId="55" xfId="0" applyFont="1" applyFill="1" applyBorder="1" applyAlignment="1" applyProtection="1">
      <alignment horizontal="center" vertical="center" shrinkToFit="1"/>
      <protection hidden="1"/>
    </xf>
    <xf numFmtId="0" fontId="28" fillId="11" borderId="55" xfId="0" applyFont="1" applyFill="1" applyBorder="1" applyAlignment="1" applyProtection="1">
      <alignment horizontal="center" vertical="center" shrinkToFit="1"/>
      <protection hidden="1"/>
    </xf>
    <xf numFmtId="0" fontId="0" fillId="11" borderId="55" xfId="0" applyFill="1" applyBorder="1" applyAlignment="1" applyProtection="1">
      <alignment horizontal="center" vertical="center" shrinkToFit="1"/>
      <protection hidden="1"/>
    </xf>
    <xf numFmtId="0" fontId="0" fillId="11" borderId="55" xfId="0" applyFill="1" applyBorder="1" applyAlignment="1" applyProtection="1">
      <alignment vertical="center" shrinkToFit="1"/>
      <protection hidden="1"/>
    </xf>
    <xf numFmtId="3" fontId="1" fillId="3" borderId="40" xfId="0" applyNumberFormat="1" applyFont="1" applyFill="1" applyBorder="1" applyAlignment="1" applyProtection="1">
      <alignment horizontal="center" vertical="center" shrinkToFit="1"/>
      <protection hidden="1"/>
    </xf>
    <xf numFmtId="3" fontId="1" fillId="3" borderId="48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48" xfId="0" applyFont="1" applyFill="1" applyBorder="1" applyAlignment="1" applyProtection="1">
      <alignment vertical="center" shrinkToFit="1"/>
      <protection hidden="1"/>
    </xf>
    <xf numFmtId="0" fontId="1" fillId="3" borderId="56" xfId="0" applyFont="1" applyFill="1" applyBorder="1" applyAlignment="1" applyProtection="1">
      <alignment vertical="center" shrinkToFit="1"/>
      <protection hidden="1"/>
    </xf>
    <xf numFmtId="0" fontId="5" fillId="4" borderId="91" xfId="0" applyFont="1" applyFill="1" applyBorder="1" applyAlignment="1" applyProtection="1">
      <alignment horizontal="center" vertical="center"/>
      <protection hidden="1"/>
    </xf>
    <xf numFmtId="0" fontId="5" fillId="4" borderId="85" xfId="0" applyFont="1" applyFill="1" applyBorder="1" applyAlignment="1" applyProtection="1">
      <alignment horizontal="center" vertical="center"/>
      <protection hidden="1"/>
    </xf>
    <xf numFmtId="0" fontId="5" fillId="4" borderId="32" xfId="0" applyFont="1" applyFill="1" applyBorder="1" applyAlignment="1" applyProtection="1">
      <alignment horizontal="center" vertical="center" shrinkToFit="1"/>
      <protection hidden="1"/>
    </xf>
    <xf numFmtId="0" fontId="5" fillId="4" borderId="32" xfId="0" applyFont="1" applyFill="1" applyBorder="1" applyAlignment="1" applyProtection="1">
      <alignment horizontal="center" vertical="center"/>
      <protection hidden="1"/>
    </xf>
    <xf numFmtId="0" fontId="5" fillId="4" borderId="32" xfId="0" applyFont="1" applyFill="1" applyBorder="1" applyAlignment="1" applyProtection="1">
      <alignment horizontal="center" vertical="center" wrapText="1" readingOrder="1"/>
      <protection hidden="1"/>
    </xf>
    <xf numFmtId="0" fontId="5" fillId="4" borderId="32" xfId="0" applyFont="1" applyFill="1" applyBorder="1" applyAlignment="1" applyProtection="1">
      <alignment horizontal="center" vertical="center" wrapText="1"/>
      <protection hidden="1"/>
    </xf>
    <xf numFmtId="0" fontId="38" fillId="15" borderId="7" xfId="0" applyFont="1" applyFill="1" applyBorder="1" applyAlignment="1" applyProtection="1">
      <alignment horizontal="center" vertical="center" wrapText="1"/>
      <protection hidden="1"/>
    </xf>
    <xf numFmtId="0" fontId="38" fillId="15" borderId="66" xfId="0" applyFont="1" applyFill="1" applyBorder="1" applyAlignment="1" applyProtection="1">
      <alignment horizontal="center" vertical="center" wrapText="1"/>
      <protection hidden="1"/>
    </xf>
    <xf numFmtId="0" fontId="38" fillId="15" borderId="13" xfId="0" applyFont="1" applyFill="1" applyBorder="1" applyAlignment="1" applyProtection="1">
      <alignment horizontal="center" vertical="center" wrapText="1"/>
      <protection hidden="1"/>
    </xf>
    <xf numFmtId="0" fontId="38" fillId="15" borderId="14" xfId="0" applyFont="1" applyFill="1" applyBorder="1" applyAlignment="1" applyProtection="1">
      <alignment horizontal="center" vertical="center" wrapText="1"/>
      <protection hidden="1"/>
    </xf>
    <xf numFmtId="0" fontId="38" fillId="15" borderId="0" xfId="0" applyFont="1" applyFill="1" applyBorder="1" applyAlignment="1" applyProtection="1">
      <alignment horizontal="center" vertical="center" wrapText="1"/>
      <protection hidden="1"/>
    </xf>
    <xf numFmtId="0" fontId="38" fillId="15" borderId="23" xfId="0" applyFont="1" applyFill="1" applyBorder="1" applyAlignment="1" applyProtection="1">
      <alignment horizontal="center" vertical="center" wrapText="1"/>
      <protection hidden="1"/>
    </xf>
    <xf numFmtId="0" fontId="38" fillId="15" borderId="29" xfId="0" applyFont="1" applyFill="1" applyBorder="1" applyAlignment="1" applyProtection="1">
      <alignment horizontal="center" vertical="center" wrapText="1"/>
      <protection hidden="1"/>
    </xf>
    <xf numFmtId="0" fontId="38" fillId="15" borderId="30" xfId="0" applyFont="1" applyFill="1" applyBorder="1" applyAlignment="1" applyProtection="1">
      <alignment horizontal="center" vertical="center" wrapText="1"/>
      <protection hidden="1"/>
    </xf>
    <xf numFmtId="0" fontId="38" fillId="15" borderId="36" xfId="0" applyFont="1" applyFill="1" applyBorder="1" applyAlignment="1" applyProtection="1">
      <alignment horizontal="center" vertical="center" wrapText="1"/>
      <protection hidden="1"/>
    </xf>
    <xf numFmtId="0" fontId="48" fillId="16" borderId="114" xfId="0" applyFont="1" applyFill="1" applyBorder="1" applyAlignment="1" applyProtection="1">
      <alignment horizontal="left" indent="6" shrinkToFit="1"/>
      <protection locked="0"/>
    </xf>
    <xf numFmtId="0" fontId="48" fillId="16" borderId="115" xfId="0" applyFont="1" applyFill="1" applyBorder="1" applyAlignment="1" applyProtection="1">
      <alignment horizontal="left" indent="6" shrinkToFit="1"/>
      <protection locked="0"/>
    </xf>
    <xf numFmtId="0" fontId="48" fillId="16" borderId="116" xfId="0" applyFont="1" applyFill="1" applyBorder="1" applyAlignment="1" applyProtection="1">
      <alignment horizontal="left" indent="6" shrinkToFi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indent="1"/>
      <protection hidden="1"/>
    </xf>
    <xf numFmtId="0" fontId="53" fillId="0" borderId="0" xfId="0" applyFont="1" applyAlignment="1" applyProtection="1">
      <alignment horizontal="left" indent="1"/>
      <protection hidden="1"/>
    </xf>
    <xf numFmtId="0" fontId="58" fillId="17" borderId="109" xfId="0" applyFont="1" applyFill="1" applyBorder="1" applyAlignment="1" applyProtection="1">
      <alignment horizontal="center" vertical="center"/>
      <protection hidden="1"/>
    </xf>
    <xf numFmtId="0" fontId="0" fillId="4" borderId="69" xfId="0" applyFill="1" applyBorder="1" applyAlignment="1" applyProtection="1">
      <alignment horizontal="center" textRotation="90"/>
      <protection hidden="1"/>
    </xf>
    <xf numFmtId="0" fontId="0" fillId="4" borderId="91" xfId="0" applyFill="1" applyBorder="1" applyAlignment="1" applyProtection="1">
      <alignment horizontal="center" textRotation="90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90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4" borderId="66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30" fillId="3" borderId="4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/>
      <protection hidden="1"/>
    </xf>
    <xf numFmtId="0" fontId="17" fillId="5" borderId="45" xfId="0" applyFont="1" applyFill="1" applyBorder="1" applyAlignment="1" applyProtection="1">
      <alignment horizontal="left" vertical="center" shrinkToFit="1"/>
      <protection locked="0"/>
    </xf>
    <xf numFmtId="0" fontId="17" fillId="5" borderId="77" xfId="0" applyFont="1" applyFill="1" applyBorder="1" applyAlignment="1" applyProtection="1">
      <alignment horizontal="left" vertical="center" shrinkToFit="1"/>
      <protection locked="0"/>
    </xf>
    <xf numFmtId="0" fontId="17" fillId="5" borderId="52" xfId="0" applyFont="1" applyFill="1" applyBorder="1" applyAlignment="1" applyProtection="1">
      <alignment horizontal="left" vertical="center" shrinkToFit="1"/>
      <protection locked="0"/>
    </xf>
    <xf numFmtId="0" fontId="17" fillId="5" borderId="53" xfId="0" applyFont="1" applyFill="1" applyBorder="1" applyAlignment="1" applyProtection="1">
      <alignment horizontal="left" vertical="center" shrinkToFit="1"/>
      <protection locked="0"/>
    </xf>
    <xf numFmtId="0" fontId="17" fillId="5" borderId="78" xfId="0" applyFont="1" applyFill="1" applyBorder="1" applyAlignment="1" applyProtection="1">
      <alignment horizontal="left" vertical="center" shrinkToFit="1"/>
      <protection locked="0"/>
    </xf>
    <xf numFmtId="0" fontId="17" fillId="5" borderId="6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center" shrinkToFit="1"/>
      <protection hidden="1"/>
    </xf>
    <xf numFmtId="0" fontId="17" fillId="5" borderId="0" xfId="0" applyFont="1" applyFill="1" applyBorder="1" applyAlignment="1" applyProtection="1">
      <alignment horizontal="center" shrinkToFit="1"/>
      <protection locked="0"/>
    </xf>
    <xf numFmtId="0" fontId="17" fillId="0" borderId="0" xfId="0" applyFont="1" applyBorder="1" applyAlignment="1" applyProtection="1">
      <alignment horizontal="center" shrinkToFit="1"/>
      <protection hidden="1"/>
    </xf>
    <xf numFmtId="0" fontId="3" fillId="7" borderId="12" xfId="0" applyFont="1" applyFill="1" applyBorder="1" applyAlignment="1" applyProtection="1">
      <alignment horizontal="center" textRotation="90"/>
      <protection hidden="1"/>
    </xf>
    <xf numFmtId="0" fontId="0" fillId="7" borderId="22" xfId="0" applyFill="1" applyBorder="1"/>
    <xf numFmtId="0" fontId="0" fillId="7" borderId="35" xfId="0" applyFill="1" applyBorder="1"/>
    <xf numFmtId="0" fontId="1" fillId="11" borderId="14" xfId="0" applyFont="1" applyFill="1" applyBorder="1" applyAlignment="1" applyProtection="1">
      <alignment horizontal="center" vertical="center" textRotation="90" shrinkToFit="1"/>
      <protection hidden="1"/>
    </xf>
    <xf numFmtId="0" fontId="1" fillId="11" borderId="29" xfId="0" applyFont="1" applyFill="1" applyBorder="1" applyAlignment="1" applyProtection="1">
      <alignment horizontal="center" vertical="center" textRotation="90" shrinkToFit="1"/>
      <protection hidden="1"/>
    </xf>
    <xf numFmtId="0" fontId="20" fillId="2" borderId="12" xfId="0" applyFont="1" applyFill="1" applyBorder="1" applyAlignment="1" applyProtection="1">
      <alignment horizontal="center" textRotation="90" shrinkToFit="1"/>
      <protection hidden="1"/>
    </xf>
    <xf numFmtId="0" fontId="0" fillId="2" borderId="22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16" fillId="2" borderId="12" xfId="0" applyFont="1" applyFill="1" applyBorder="1" applyAlignment="1" applyProtection="1">
      <alignment horizontal="center" textRotation="90" shrinkToFit="1"/>
      <protection hidden="1"/>
    </xf>
    <xf numFmtId="0" fontId="10" fillId="11" borderId="7" xfId="0" applyFont="1" applyFill="1" applyBorder="1" applyAlignment="1" applyProtection="1">
      <alignment horizontal="center" textRotation="90" shrinkToFit="1"/>
      <protection hidden="1"/>
    </xf>
    <xf numFmtId="0" fontId="10" fillId="11" borderId="14" xfId="0" applyFont="1" applyFill="1" applyBorder="1" applyAlignment="1" applyProtection="1">
      <alignment horizontal="center" textRotation="90" shrinkToFit="1"/>
      <protection hidden="1"/>
    </xf>
    <xf numFmtId="0" fontId="10" fillId="11" borderId="29" xfId="0" applyFont="1" applyFill="1" applyBorder="1" applyAlignment="1" applyProtection="1">
      <alignment horizontal="center" textRotation="90" shrinkToFit="1"/>
      <protection hidden="1"/>
    </xf>
    <xf numFmtId="0" fontId="20" fillId="11" borderId="11" xfId="0" applyFont="1" applyFill="1" applyBorder="1" applyAlignment="1" applyProtection="1">
      <alignment horizontal="center" textRotation="90" shrinkToFit="1"/>
      <protection hidden="1"/>
    </xf>
    <xf numFmtId="0" fontId="20" fillId="11" borderId="21" xfId="0" applyFont="1" applyFill="1" applyBorder="1" applyAlignment="1" applyProtection="1">
      <alignment horizontal="center" textRotation="90" shrinkToFit="1"/>
      <protection hidden="1"/>
    </xf>
    <xf numFmtId="0" fontId="20" fillId="11" borderId="34" xfId="0" applyFont="1" applyFill="1" applyBorder="1" applyAlignment="1" applyProtection="1">
      <alignment horizontal="center" textRotation="90" shrinkToFit="1"/>
      <protection hidden="1"/>
    </xf>
    <xf numFmtId="0" fontId="23" fillId="11" borderId="7" xfId="0" applyFont="1" applyFill="1" applyBorder="1" applyAlignment="1" applyProtection="1">
      <alignment horizontal="center" textRotation="90"/>
      <protection hidden="1"/>
    </xf>
    <xf numFmtId="0" fontId="23" fillId="11" borderId="14" xfId="0" applyFont="1" applyFill="1" applyBorder="1" applyAlignment="1" applyProtection="1">
      <alignment horizontal="center" textRotation="90"/>
      <protection hidden="1"/>
    </xf>
    <xf numFmtId="0" fontId="23" fillId="11" borderId="29" xfId="0" applyFont="1" applyFill="1" applyBorder="1" applyAlignment="1" applyProtection="1">
      <alignment horizontal="center" textRotation="90"/>
      <protection hidden="1"/>
    </xf>
    <xf numFmtId="0" fontId="12" fillId="11" borderId="12" xfId="0" applyFont="1" applyFill="1" applyBorder="1" applyAlignment="1" applyProtection="1">
      <alignment horizontal="center" vertical="center" wrapText="1"/>
      <protection hidden="1"/>
    </xf>
    <xf numFmtId="0" fontId="1" fillId="11" borderId="22" xfId="0" applyFont="1" applyFill="1" applyBorder="1" applyAlignment="1" applyProtection="1">
      <alignment horizontal="center" vertical="center" wrapText="1"/>
      <protection hidden="1"/>
    </xf>
    <xf numFmtId="0" fontId="1" fillId="11" borderId="35" xfId="0" applyFont="1" applyFill="1" applyBorder="1" applyAlignment="1" applyProtection="1">
      <alignment horizontal="center" vertical="center" wrapText="1"/>
      <protection hidden="1"/>
    </xf>
    <xf numFmtId="0" fontId="18" fillId="11" borderId="7" xfId="0" applyFont="1" applyFill="1" applyBorder="1" applyAlignment="1" applyProtection="1">
      <alignment horizontal="center" vertical="center" shrinkToFit="1"/>
      <protection hidden="1"/>
    </xf>
    <xf numFmtId="0" fontId="18" fillId="11" borderId="66" xfId="0" applyFont="1" applyFill="1" applyBorder="1" applyAlignment="1" applyProtection="1">
      <alignment horizontal="center" vertical="center" shrinkToFit="1"/>
      <protection hidden="1"/>
    </xf>
    <xf numFmtId="0" fontId="18" fillId="11" borderId="13" xfId="0" applyFont="1" applyFill="1" applyBorder="1" applyAlignment="1" applyProtection="1">
      <alignment horizontal="center" vertical="center" shrinkToFit="1"/>
      <protection hidden="1"/>
    </xf>
    <xf numFmtId="0" fontId="18" fillId="11" borderId="14" xfId="0" applyFont="1" applyFill="1" applyBorder="1" applyAlignment="1" applyProtection="1">
      <alignment horizontal="center" vertical="center" shrinkToFit="1"/>
      <protection hidden="1"/>
    </xf>
    <xf numFmtId="0" fontId="18" fillId="11" borderId="0" xfId="0" applyFont="1" applyFill="1" applyBorder="1" applyAlignment="1" applyProtection="1">
      <alignment horizontal="center" vertical="center" shrinkToFit="1"/>
      <protection hidden="1"/>
    </xf>
    <xf numFmtId="0" fontId="18" fillId="11" borderId="23" xfId="0" applyFont="1" applyFill="1" applyBorder="1" applyAlignment="1" applyProtection="1">
      <alignment horizontal="center" vertical="center" shrinkToFit="1"/>
      <protection hidden="1"/>
    </xf>
    <xf numFmtId="0" fontId="18" fillId="11" borderId="61" xfId="0" applyFont="1" applyFill="1" applyBorder="1" applyAlignment="1" applyProtection="1">
      <alignment horizontal="center" vertical="center" shrinkToFit="1"/>
      <protection hidden="1"/>
    </xf>
    <xf numFmtId="0" fontId="18" fillId="11" borderId="62" xfId="0" applyFont="1" applyFill="1" applyBorder="1" applyAlignment="1" applyProtection="1">
      <alignment horizontal="center" vertical="center" shrinkToFit="1"/>
      <protection hidden="1"/>
    </xf>
    <xf numFmtId="0" fontId="18" fillId="11" borderId="63" xfId="0" applyFont="1" applyFill="1" applyBorder="1" applyAlignment="1" applyProtection="1">
      <alignment horizontal="center" vertical="center" shrinkToFit="1"/>
      <protection hidden="1"/>
    </xf>
    <xf numFmtId="0" fontId="18" fillId="11" borderId="25" xfId="0" applyFont="1" applyFill="1" applyBorder="1" applyAlignment="1" applyProtection="1">
      <alignment horizontal="center" vertical="center" shrinkToFit="1"/>
      <protection hidden="1"/>
    </xf>
    <xf numFmtId="0" fontId="18" fillId="11" borderId="26" xfId="0" applyFont="1" applyFill="1" applyBorder="1" applyAlignment="1" applyProtection="1">
      <alignment horizontal="center" vertical="center" shrinkToFit="1"/>
      <protection hidden="1"/>
    </xf>
    <xf numFmtId="0" fontId="18" fillId="11" borderId="27" xfId="0" applyFont="1" applyFill="1" applyBorder="1" applyAlignment="1" applyProtection="1">
      <alignment horizontal="center" vertical="center" shrinkToFit="1"/>
      <protection hidden="1"/>
    </xf>
    <xf numFmtId="164" fontId="13" fillId="3" borderId="11" xfId="0" applyNumberFormat="1" applyFont="1" applyFill="1" applyBorder="1" applyAlignment="1" applyProtection="1">
      <alignment horizontal="center" textRotation="90" shrinkToFit="1"/>
      <protection hidden="1"/>
    </xf>
    <xf numFmtId="164" fontId="13" fillId="3" borderId="21" xfId="0" applyNumberFormat="1" applyFont="1" applyFill="1" applyBorder="1" applyAlignment="1" applyProtection="1">
      <alignment horizontal="center" textRotation="90" shrinkToFit="1"/>
      <protection hidden="1"/>
    </xf>
    <xf numFmtId="164" fontId="13" fillId="3" borderId="34" xfId="0" applyNumberFormat="1" applyFont="1" applyFill="1" applyBorder="1" applyAlignment="1" applyProtection="1">
      <alignment horizontal="center" textRotation="90" shrinkToFit="1"/>
      <protection hidden="1"/>
    </xf>
    <xf numFmtId="0" fontId="18" fillId="11" borderId="93" xfId="0" applyFont="1" applyFill="1" applyBorder="1" applyAlignment="1" applyProtection="1">
      <alignment horizontal="center" vertical="center" wrapText="1"/>
      <protection hidden="1"/>
    </xf>
    <xf numFmtId="0" fontId="18" fillId="11" borderId="100" xfId="0" applyFont="1" applyFill="1" applyBorder="1" applyAlignment="1" applyProtection="1">
      <alignment horizontal="center" vertical="center" wrapText="1"/>
      <protection hidden="1"/>
    </xf>
    <xf numFmtId="0" fontId="18" fillId="11" borderId="101" xfId="0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Border="1" applyAlignment="1" applyProtection="1">
      <alignment horizontal="right" indent="1"/>
      <protection hidden="1"/>
    </xf>
    <xf numFmtId="0" fontId="13" fillId="2" borderId="0" xfId="0" applyFont="1" applyFill="1" applyBorder="1" applyAlignment="1" applyProtection="1">
      <alignment horizontal="right" indent="1"/>
      <protection hidden="1"/>
    </xf>
    <xf numFmtId="0" fontId="13" fillId="4" borderId="8" xfId="0" applyFont="1" applyFill="1" applyBorder="1" applyAlignment="1" applyProtection="1">
      <alignment horizontal="left" indent="1" shrinkToFit="1"/>
      <protection hidden="1"/>
    </xf>
    <xf numFmtId="0" fontId="13" fillId="4" borderId="9" xfId="0" applyFont="1" applyFill="1" applyBorder="1" applyAlignment="1" applyProtection="1">
      <alignment horizontal="left" indent="1" shrinkToFit="1"/>
      <protection hidden="1"/>
    </xf>
    <xf numFmtId="0" fontId="13" fillId="4" borderId="10" xfId="0" applyFont="1" applyFill="1" applyBorder="1" applyAlignment="1" applyProtection="1">
      <alignment horizontal="left" indent="1" shrinkToFit="1"/>
      <protection hidden="1"/>
    </xf>
    <xf numFmtId="165" fontId="0" fillId="5" borderId="37" xfId="0" applyNumberFormat="1" applyFill="1" applyBorder="1" applyAlignment="1" applyProtection="1">
      <alignment horizontal="left" indent="1" shrinkToFit="1"/>
      <protection locked="0"/>
    </xf>
    <xf numFmtId="165" fontId="0" fillId="5" borderId="76" xfId="0" applyNumberFormat="1" applyFill="1" applyBorder="1" applyAlignment="1" applyProtection="1">
      <alignment horizontal="left" indent="1" shrinkToFit="1"/>
      <protection locked="0"/>
    </xf>
    <xf numFmtId="165" fontId="0" fillId="5" borderId="43" xfId="0" applyNumberFormat="1" applyFill="1" applyBorder="1" applyAlignment="1" applyProtection="1">
      <alignment horizontal="left" indent="1" shrinkToFit="1"/>
      <protection locked="0"/>
    </xf>
    <xf numFmtId="165" fontId="0" fillId="5" borderId="45" xfId="0" applyNumberFormat="1" applyFill="1" applyBorder="1" applyAlignment="1" applyProtection="1">
      <alignment horizontal="left" indent="1" shrinkToFit="1"/>
      <protection locked="0"/>
    </xf>
    <xf numFmtId="165" fontId="0" fillId="5" borderId="77" xfId="0" applyNumberFormat="1" applyFill="1" applyBorder="1" applyAlignment="1" applyProtection="1">
      <alignment horizontal="left" indent="1" shrinkToFit="1"/>
      <protection locked="0"/>
    </xf>
    <xf numFmtId="165" fontId="0" fillId="5" borderId="52" xfId="0" applyNumberFormat="1" applyFill="1" applyBorder="1" applyAlignment="1" applyProtection="1">
      <alignment horizontal="left" indent="1" shrinkToFit="1"/>
      <protection locked="0"/>
    </xf>
    <xf numFmtId="0" fontId="0" fillId="0" borderId="0" xfId="0" applyFont="1" applyAlignment="1" applyProtection="1">
      <alignment horizontal="left" shrinkToFit="1"/>
      <protection hidden="1"/>
    </xf>
    <xf numFmtId="0" fontId="0" fillId="0" borderId="0" xfId="0" applyAlignment="1" applyProtection="1">
      <alignment horizontal="center"/>
      <protection hidden="1"/>
    </xf>
    <xf numFmtId="0" fontId="17" fillId="5" borderId="37" xfId="0" applyFont="1" applyFill="1" applyBorder="1" applyAlignment="1" applyProtection="1">
      <alignment horizontal="left" vertical="center" shrinkToFit="1"/>
      <protection locked="0"/>
    </xf>
    <xf numFmtId="0" fontId="17" fillId="5" borderId="76" xfId="0" applyFont="1" applyFill="1" applyBorder="1" applyAlignment="1" applyProtection="1">
      <alignment horizontal="left" vertical="center" shrinkToFit="1"/>
      <protection locked="0"/>
    </xf>
    <xf numFmtId="0" fontId="17" fillId="5" borderId="43" xfId="0" applyFont="1" applyFill="1" applyBorder="1" applyAlignment="1" applyProtection="1">
      <alignment horizontal="left" vertical="center" shrinkToFit="1"/>
      <protection locked="0"/>
    </xf>
    <xf numFmtId="14" fontId="0" fillId="5" borderId="0" xfId="0" applyNumberFormat="1" applyFill="1" applyBorder="1" applyAlignment="1" applyProtection="1">
      <alignment horizontal="center" shrinkToFit="1"/>
      <protection locked="0"/>
    </xf>
    <xf numFmtId="0" fontId="2" fillId="5" borderId="0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 applyProtection="1">
      <alignment horizontal="center" shrinkToFit="1"/>
      <protection hidden="1"/>
    </xf>
    <xf numFmtId="0" fontId="13" fillId="4" borderId="8" xfId="0" applyFont="1" applyFill="1" applyBorder="1" applyAlignment="1" applyProtection="1">
      <alignment horizontal="center" vertical="center" shrinkToFit="1"/>
      <protection hidden="1"/>
    </xf>
    <xf numFmtId="0" fontId="13" fillId="4" borderId="9" xfId="0" applyFont="1" applyFill="1" applyBorder="1" applyAlignment="1" applyProtection="1">
      <alignment horizontal="center" vertical="center" shrinkToFit="1"/>
      <protection hidden="1"/>
    </xf>
    <xf numFmtId="0" fontId="13" fillId="4" borderId="10" xfId="0" applyFont="1" applyFill="1" applyBorder="1" applyAlignment="1" applyProtection="1">
      <alignment horizontal="center" vertical="center" shrinkToFit="1"/>
      <protection hidden="1"/>
    </xf>
    <xf numFmtId="165" fontId="0" fillId="5" borderId="53" xfId="0" applyNumberFormat="1" applyFill="1" applyBorder="1" applyAlignment="1" applyProtection="1">
      <alignment horizontal="left" indent="1" shrinkToFit="1"/>
      <protection locked="0"/>
    </xf>
    <xf numFmtId="165" fontId="0" fillId="5" borderId="78" xfId="0" applyNumberFormat="1" applyFill="1" applyBorder="1" applyAlignment="1" applyProtection="1">
      <alignment horizontal="left" indent="1" shrinkToFit="1"/>
      <protection locked="0"/>
    </xf>
    <xf numFmtId="165" fontId="0" fillId="5" borderId="60" xfId="0" applyNumberFormat="1" applyFill="1" applyBorder="1" applyAlignment="1" applyProtection="1">
      <alignment horizontal="left" indent="1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9" fillId="4" borderId="86" xfId="0" applyFont="1" applyFill="1" applyBorder="1" applyAlignment="1" applyProtection="1">
      <alignment horizontal="center" vertical="center" textRotation="90" shrinkToFit="1"/>
      <protection hidden="1"/>
    </xf>
    <xf numFmtId="0" fontId="9" fillId="4" borderId="88" xfId="0" applyFont="1" applyFill="1" applyBorder="1" applyAlignment="1" applyProtection="1">
      <alignment horizontal="center" vertical="center" textRotation="90" shrinkToFit="1"/>
      <protection hidden="1"/>
    </xf>
    <xf numFmtId="0" fontId="1" fillId="3" borderId="8" xfId="0" applyFont="1" applyFill="1" applyBorder="1" applyAlignment="1" applyProtection="1">
      <alignment horizontal="right" indent="2" shrinkToFit="1"/>
      <protection hidden="1"/>
    </xf>
    <xf numFmtId="0" fontId="1" fillId="3" borderId="9" xfId="0" applyFont="1" applyFill="1" applyBorder="1" applyAlignment="1" applyProtection="1">
      <alignment horizontal="right" indent="2" shrinkToFit="1"/>
      <protection hidden="1"/>
    </xf>
    <xf numFmtId="14" fontId="0" fillId="0" borderId="0" xfId="0" applyNumberFormat="1" applyAlignment="1" applyProtection="1">
      <alignment horizontal="center" shrinkToFit="1"/>
      <protection hidden="1"/>
    </xf>
    <xf numFmtId="0" fontId="1" fillId="4" borderId="24" xfId="0" applyFont="1" applyFill="1" applyBorder="1" applyAlignment="1" applyProtection="1">
      <alignment horizontal="left" vertical="center"/>
      <protection hidden="1"/>
    </xf>
    <xf numFmtId="0" fontId="1" fillId="4" borderId="7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8">
    <dxf>
      <font>
        <color rgb="FFFF0000"/>
      </font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864D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9" defaultPivotStyle="PivotStyleLight16"/>
  <colors>
    <mruColors>
      <color rgb="FF99FF99"/>
      <color rgb="FFCCFF99"/>
      <color rgb="FF0000FF"/>
      <color rgb="FFCCFFCC"/>
      <color rgb="FFF864D8"/>
      <color rgb="FF6F0558"/>
      <color rgb="FFFF660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PUANTAJ!A1"/><Relationship Id="rId7" Type="http://schemas.openxmlformats.org/officeDocument/2006/relationships/image" Target="../media/image2.png"/><Relationship Id="rId2" Type="http://schemas.openxmlformats.org/officeDocument/2006/relationships/hyperlink" Target="#'ASGAR&#304; &#220;CRETLER'!A1"/><Relationship Id="rId1" Type="http://schemas.openxmlformats.org/officeDocument/2006/relationships/hyperlink" Target="#B&#304;LG&#304;LER!A1"/><Relationship Id="rId6" Type="http://schemas.openxmlformats.org/officeDocument/2006/relationships/image" Target="../media/image1.png"/><Relationship Id="rId5" Type="http://schemas.openxmlformats.org/officeDocument/2006/relationships/hyperlink" Target="#'BANKA L&#304;STES&#304;'!A1"/><Relationship Id="rId4" Type="http://schemas.openxmlformats.org/officeDocument/2006/relationships/hyperlink" Target="#BORDR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G&#304;R&#304;&#350;!B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G&#304;R&#304;&#350;!B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G&#304;R&#304;&#350;!B5"/><Relationship Id="rId4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G&#304;R&#304;&#350;!B5"/><Relationship Id="rId1" Type="http://schemas.openxmlformats.org/officeDocument/2006/relationships/image" Target="../media/image2.png"/><Relationship Id="rId4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4.png"/><Relationship Id="rId1" Type="http://schemas.openxmlformats.org/officeDocument/2006/relationships/hyperlink" Target="#G&#304;R&#304;&#350;!B5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65640</xdr:colOff>
      <xdr:row>3</xdr:row>
      <xdr:rowOff>14827</xdr:rowOff>
    </xdr:from>
    <xdr:ext cx="1254574" cy="452368"/>
    <xdr:sp macro="" textlink="">
      <xdr:nvSpPr>
        <xdr:cNvPr id="2" name="1 Dikdörtgen">
          <a:hlinkClick xmlns:r="http://schemas.openxmlformats.org/officeDocument/2006/relationships" r:id="rId1"/>
        </xdr:cNvPr>
        <xdr:cNvSpPr/>
      </xdr:nvSpPr>
      <xdr:spPr>
        <a:xfrm>
          <a:off x="2227815" y="833977"/>
          <a:ext cx="1254574" cy="4523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r-TR" sz="2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BİLGİLER</a:t>
          </a:r>
        </a:p>
      </xdr:txBody>
    </xdr:sp>
    <xdr:clientData/>
  </xdr:oneCellAnchor>
  <xdr:oneCellAnchor>
    <xdr:from>
      <xdr:col>3</xdr:col>
      <xdr:colOff>78361</xdr:colOff>
      <xdr:row>5</xdr:row>
      <xdr:rowOff>76200</xdr:rowOff>
    </xdr:from>
    <xdr:ext cx="1985480" cy="452368"/>
    <xdr:sp macro="" textlink="">
      <xdr:nvSpPr>
        <xdr:cNvPr id="3" name="2 Dikdörtgen">
          <a:hlinkClick xmlns:r="http://schemas.openxmlformats.org/officeDocument/2006/relationships" r:id="rId2"/>
        </xdr:cNvPr>
        <xdr:cNvSpPr/>
      </xdr:nvSpPr>
      <xdr:spPr>
        <a:xfrm>
          <a:off x="2240536" y="1162050"/>
          <a:ext cx="1985480" cy="4523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r-TR" sz="2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ASGARİ ÜCRET</a:t>
          </a:r>
        </a:p>
      </xdr:txBody>
    </xdr:sp>
    <xdr:clientData/>
  </xdr:oneCellAnchor>
  <xdr:oneCellAnchor>
    <xdr:from>
      <xdr:col>3</xdr:col>
      <xdr:colOff>49860</xdr:colOff>
      <xdr:row>7</xdr:row>
      <xdr:rowOff>28575</xdr:rowOff>
    </xdr:from>
    <xdr:ext cx="1329595" cy="452368"/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2212035" y="1495425"/>
          <a:ext cx="1329595" cy="4523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r-TR" sz="2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PUANTAJ</a:t>
          </a:r>
        </a:p>
      </xdr:txBody>
    </xdr:sp>
    <xdr:clientData/>
  </xdr:oneCellAnchor>
  <xdr:oneCellAnchor>
    <xdr:from>
      <xdr:col>3</xdr:col>
      <xdr:colOff>47071</xdr:colOff>
      <xdr:row>8</xdr:row>
      <xdr:rowOff>161925</xdr:rowOff>
    </xdr:from>
    <xdr:ext cx="1267078" cy="452368"/>
    <xdr:sp macro="" textlink="">
      <xdr:nvSpPr>
        <xdr:cNvPr id="5" name="4 Dikdörtgen">
          <a:hlinkClick xmlns:r="http://schemas.openxmlformats.org/officeDocument/2006/relationships" r:id="rId4"/>
        </xdr:cNvPr>
        <xdr:cNvSpPr/>
      </xdr:nvSpPr>
      <xdr:spPr>
        <a:xfrm>
          <a:off x="2209246" y="1819275"/>
          <a:ext cx="1267078" cy="4523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r-TR" sz="2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BORDRO</a:t>
          </a:r>
        </a:p>
      </xdr:txBody>
    </xdr:sp>
    <xdr:clientData/>
  </xdr:oneCellAnchor>
  <xdr:oneCellAnchor>
    <xdr:from>
      <xdr:col>3</xdr:col>
      <xdr:colOff>78137</xdr:colOff>
      <xdr:row>9</xdr:row>
      <xdr:rowOff>333375</xdr:rowOff>
    </xdr:from>
    <xdr:ext cx="1980414" cy="452368"/>
    <xdr:sp macro="" textlink="">
      <xdr:nvSpPr>
        <xdr:cNvPr id="6" name="5 Dikdörtgen">
          <a:hlinkClick xmlns:r="http://schemas.openxmlformats.org/officeDocument/2006/relationships" r:id="rId5"/>
        </xdr:cNvPr>
        <xdr:cNvSpPr/>
      </xdr:nvSpPr>
      <xdr:spPr>
        <a:xfrm>
          <a:off x="2240312" y="2181225"/>
          <a:ext cx="1980414" cy="45236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r-TR" sz="2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BANKA LİSTESİ</a:t>
          </a:r>
        </a:p>
      </xdr:txBody>
    </xdr:sp>
    <xdr:clientData/>
  </xdr:oneCellAnchor>
  <xdr:twoCellAnchor editAs="absolute">
    <xdr:from>
      <xdr:col>2</xdr:col>
      <xdr:colOff>19050</xdr:colOff>
      <xdr:row>3</xdr:row>
      <xdr:rowOff>66675</xdr:rowOff>
    </xdr:from>
    <xdr:to>
      <xdr:col>3</xdr:col>
      <xdr:colOff>0</xdr:colOff>
      <xdr:row>11</xdr:row>
      <xdr:rowOff>161084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9550" y="885825"/>
          <a:ext cx="1952625" cy="1723184"/>
        </a:xfrm>
        <a:prstGeom prst="rect">
          <a:avLst/>
        </a:prstGeom>
        <a:noFill/>
      </xdr:spPr>
    </xdr:pic>
    <xdr:clientData/>
  </xdr:twoCellAnchor>
  <xdr:twoCellAnchor editAs="absolute">
    <xdr:from>
      <xdr:col>12</xdr:col>
      <xdr:colOff>133350</xdr:colOff>
      <xdr:row>1</xdr:row>
      <xdr:rowOff>47625</xdr:rowOff>
    </xdr:from>
    <xdr:to>
      <xdr:col>13</xdr:col>
      <xdr:colOff>47625</xdr:colOff>
      <xdr:row>1</xdr:row>
      <xdr:rowOff>371475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00950" y="247650"/>
          <a:ext cx="1590675" cy="32385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142876</xdr:colOff>
      <xdr:row>4</xdr:row>
      <xdr:rowOff>178934</xdr:rowOff>
    </xdr:from>
    <xdr:to>
      <xdr:col>12</xdr:col>
      <xdr:colOff>1533526</xdr:colOff>
      <xdr:row>10</xdr:row>
      <xdr:rowOff>174171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10476" y="1074284"/>
          <a:ext cx="1390650" cy="1357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95250</xdr:colOff>
      <xdr:row>0</xdr:row>
      <xdr:rowOff>181654</xdr:rowOff>
    </xdr:from>
    <xdr:to>
      <xdr:col>2</xdr:col>
      <xdr:colOff>523875</xdr:colOff>
      <xdr:row>2</xdr:row>
      <xdr:rowOff>21770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0" y="181654"/>
          <a:ext cx="428625" cy="45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60475</xdr:colOff>
      <xdr:row>2</xdr:row>
      <xdr:rowOff>104775</xdr:rowOff>
    </xdr:to>
    <xdr:pic>
      <xdr:nvPicPr>
        <xdr:cNvPr id="6149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55775" cy="542925"/>
        </a:xfrm>
        <a:prstGeom prst="rect">
          <a:avLst/>
        </a:prstGeom>
        <a:noFill/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346225</xdr:colOff>
      <xdr:row>1</xdr:row>
      <xdr:rowOff>123825</xdr:rowOff>
    </xdr:to>
    <xdr:pic>
      <xdr:nvPicPr>
        <xdr:cNvPr id="2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55775" cy="542925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18</xdr:col>
      <xdr:colOff>66675</xdr:colOff>
      <xdr:row>1</xdr:row>
      <xdr:rowOff>112127</xdr:rowOff>
    </xdr:from>
    <xdr:to>
      <xdr:col>25</xdr:col>
      <xdr:colOff>257175</xdr:colOff>
      <xdr:row>42</xdr:row>
      <xdr:rowOff>95249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05700" y="531227"/>
          <a:ext cx="4514850" cy="599339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2117</xdr:colOff>
      <xdr:row>0</xdr:row>
      <xdr:rowOff>1</xdr:rowOff>
    </xdr:from>
    <xdr:to>
      <xdr:col>3</xdr:col>
      <xdr:colOff>198059</xdr:colOff>
      <xdr:row>2</xdr:row>
      <xdr:rowOff>97368</xdr:rowOff>
    </xdr:to>
    <xdr:pic>
      <xdr:nvPicPr>
        <xdr:cNvPr id="5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7" y="1"/>
          <a:ext cx="555775" cy="54186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3</xdr:col>
      <xdr:colOff>83343</xdr:colOff>
      <xdr:row>1</xdr:row>
      <xdr:rowOff>195451</xdr:rowOff>
    </xdr:from>
    <xdr:to>
      <xdr:col>4</xdr:col>
      <xdr:colOff>297656</xdr:colOff>
      <xdr:row>5</xdr:row>
      <xdr:rowOff>65602</xdr:rowOff>
    </xdr:to>
    <xdr:pic>
      <xdr:nvPicPr>
        <xdr:cNvPr id="6" name="5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0531" y="445482"/>
          <a:ext cx="1321594" cy="6559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0</xdr:colOff>
          <xdr:row>0</xdr:row>
          <xdr:rowOff>19050</xdr:rowOff>
        </xdr:from>
        <xdr:to>
          <xdr:col>116</xdr:col>
          <xdr:colOff>695325</xdr:colOff>
          <xdr:row>5</xdr:row>
          <xdr:rowOff>152400</xdr:rowOff>
        </xdr:to>
        <xdr:pic>
          <xdr:nvPicPr>
            <xdr:cNvPr id="1032" name="Picture 8"/>
            <xdr:cNvPicPr>
              <a:picLocks noChangeAspect="1" noChangeArrowheads="1"/>
              <a:extLst>
                <a:ext uri="{84589F7E-364E-4C9E-8A38-B11213B215E9}">
                  <a14:cameraTool cellRange="GİRİŞ!$M$5:$M$12" spid="_x0000_s115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534900" y="19050"/>
              <a:ext cx="981075" cy="11620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133350</xdr:colOff>
      <xdr:row>0</xdr:row>
      <xdr:rowOff>76200</xdr:rowOff>
    </xdr:from>
    <xdr:to>
      <xdr:col>3</xdr:col>
      <xdr:colOff>1314449</xdr:colOff>
      <xdr:row>4</xdr:row>
      <xdr:rowOff>123888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76200"/>
          <a:ext cx="1181099" cy="847788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103868</xdr:colOff>
      <xdr:row>2</xdr:row>
      <xdr:rowOff>142875</xdr:rowOff>
    </xdr:to>
    <xdr:pic>
      <xdr:nvPicPr>
        <xdr:cNvPr id="4" name="Picture 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61068" cy="542925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666750</xdr:colOff>
          <xdr:row>0</xdr:row>
          <xdr:rowOff>19050</xdr:rowOff>
        </xdr:from>
        <xdr:to>
          <xdr:col>17</xdr:col>
          <xdr:colOff>714375</xdr:colOff>
          <xdr:row>4</xdr:row>
          <xdr:rowOff>114300</xdr:rowOff>
        </xdr:to>
        <xdr:pic>
          <xdr:nvPicPr>
            <xdr:cNvPr id="2053" name="Picture 5"/>
            <xdr:cNvPicPr>
              <a:picLocks noChangeAspect="1" noChangeArrowheads="1"/>
              <a:extLst>
                <a:ext uri="{84589F7E-364E-4C9E-8A38-B11213B215E9}">
                  <a14:cameraTool cellRange="GİRİŞ!$M$5" spid="_x0000_s20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858375" y="19050"/>
              <a:ext cx="819150" cy="895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146200</xdr:colOff>
      <xdr:row>2</xdr:row>
      <xdr:rowOff>161925</xdr:rowOff>
    </xdr:to>
    <xdr:pic>
      <xdr:nvPicPr>
        <xdr:cNvPr id="2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55775" cy="542925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0</xdr:row>
          <xdr:rowOff>9525</xdr:rowOff>
        </xdr:from>
        <xdr:to>
          <xdr:col>7</xdr:col>
          <xdr:colOff>866775</xdr:colOff>
          <xdr:row>3</xdr:row>
          <xdr:rowOff>247650</xdr:rowOff>
        </xdr:to>
        <xdr:pic>
          <xdr:nvPicPr>
            <xdr:cNvPr id="8194" name="Picture 2"/>
            <xdr:cNvPicPr>
              <a:picLocks noChangeAspect="1" noChangeArrowheads="1"/>
              <a:extLst>
                <a:ext uri="{84589F7E-364E-4C9E-8A38-B11213B215E9}">
                  <a14:cameraTool cellRange="GİRİŞ!$M$5" spid="_x0000_s819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248275" y="9525"/>
              <a:ext cx="819150" cy="971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workbookViewId="0">
      <selection activeCell="E3" sqref="E3"/>
    </sheetView>
  </sheetViews>
  <sheetFormatPr defaultRowHeight="15"/>
  <sheetData>
    <row r="2" spans="2:3">
      <c r="B2" t="s">
        <v>5</v>
      </c>
      <c r="C2" t="s">
        <v>6</v>
      </c>
    </row>
    <row r="3" spans="2:3">
      <c r="B3" t="s">
        <v>6</v>
      </c>
      <c r="C3" t="s">
        <v>16</v>
      </c>
    </row>
    <row r="4" spans="2:3">
      <c r="B4" t="s">
        <v>16</v>
      </c>
      <c r="C4" t="s">
        <v>17</v>
      </c>
    </row>
    <row r="5" spans="2:3">
      <c r="B5" t="s">
        <v>17</v>
      </c>
      <c r="C5" t="s">
        <v>18</v>
      </c>
    </row>
    <row r="6" spans="2:3">
      <c r="B6" t="s">
        <v>18</v>
      </c>
      <c r="C6" t="s">
        <v>19</v>
      </c>
    </row>
    <row r="7" spans="2:3">
      <c r="B7" t="s">
        <v>19</v>
      </c>
      <c r="C7" t="s">
        <v>20</v>
      </c>
    </row>
    <row r="8" spans="2:3">
      <c r="B8" t="s">
        <v>20</v>
      </c>
      <c r="C8" t="s">
        <v>30</v>
      </c>
    </row>
    <row r="9" spans="2:3">
      <c r="B9" t="s">
        <v>30</v>
      </c>
      <c r="C9" t="s">
        <v>51</v>
      </c>
    </row>
    <row r="10" spans="2:3">
      <c r="B10" t="s">
        <v>51</v>
      </c>
      <c r="C10" t="s">
        <v>2</v>
      </c>
    </row>
    <row r="11" spans="2:3">
      <c r="B11" t="s">
        <v>2</v>
      </c>
      <c r="C11" t="s">
        <v>3</v>
      </c>
    </row>
    <row r="12" spans="2:3">
      <c r="B12" t="s">
        <v>3</v>
      </c>
      <c r="C12" t="s">
        <v>4</v>
      </c>
    </row>
    <row r="13" spans="2:3">
      <c r="B13" t="s">
        <v>4</v>
      </c>
      <c r="C13" t="s">
        <v>5</v>
      </c>
    </row>
    <row r="14" spans="2:3">
      <c r="B14" t="s">
        <v>5</v>
      </c>
      <c r="C14" t="s">
        <v>6</v>
      </c>
    </row>
    <row r="15" spans="2:3">
      <c r="B15" t="s">
        <v>6</v>
      </c>
      <c r="C15" t="s">
        <v>16</v>
      </c>
    </row>
    <row r="19" spans="2:3">
      <c r="B19" t="s">
        <v>5</v>
      </c>
      <c r="C19" t="s">
        <v>6</v>
      </c>
    </row>
    <row r="20" spans="2:3">
      <c r="B20" t="s">
        <v>6</v>
      </c>
      <c r="C20" t="s">
        <v>16</v>
      </c>
    </row>
    <row r="21" spans="2:3">
      <c r="B21" t="s">
        <v>16</v>
      </c>
      <c r="C21" t="s">
        <v>17</v>
      </c>
    </row>
    <row r="22" spans="2:3">
      <c r="B22" t="s">
        <v>17</v>
      </c>
      <c r="C22" t="s">
        <v>18</v>
      </c>
    </row>
    <row r="23" spans="2:3">
      <c r="B23" t="s">
        <v>18</v>
      </c>
      <c r="C23" t="s">
        <v>19</v>
      </c>
    </row>
    <row r="24" spans="2:3">
      <c r="B24" t="s">
        <v>19</v>
      </c>
      <c r="C24" t="s">
        <v>20</v>
      </c>
    </row>
    <row r="25" spans="2:3">
      <c r="B25" t="s">
        <v>20</v>
      </c>
      <c r="C25" t="s">
        <v>30</v>
      </c>
    </row>
    <row r="26" spans="2:3">
      <c r="B26" t="s">
        <v>30</v>
      </c>
      <c r="C26" t="s">
        <v>51</v>
      </c>
    </row>
    <row r="27" spans="2:3">
      <c r="B27" t="s">
        <v>51</v>
      </c>
      <c r="C27" t="s">
        <v>2</v>
      </c>
    </row>
    <row r="28" spans="2:3">
      <c r="B28" t="s">
        <v>2</v>
      </c>
      <c r="C28" t="s">
        <v>3</v>
      </c>
    </row>
    <row r="29" spans="2:3">
      <c r="B29" t="s">
        <v>3</v>
      </c>
      <c r="C29" t="s">
        <v>4</v>
      </c>
    </row>
    <row r="30" spans="2:3">
      <c r="B30" t="s">
        <v>4</v>
      </c>
      <c r="C30" t="s">
        <v>5</v>
      </c>
    </row>
    <row r="31" spans="2:3">
      <c r="B31" t="s">
        <v>5</v>
      </c>
      <c r="C31" t="s">
        <v>6</v>
      </c>
    </row>
    <row r="32" spans="2:3">
      <c r="B32" t="s">
        <v>6</v>
      </c>
      <c r="C3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N24"/>
  <sheetViews>
    <sheetView showGridLines="0" showRowColHeaders="0" tabSelected="1" workbookViewId="0">
      <selection activeCell="B5" sqref="B5"/>
    </sheetView>
  </sheetViews>
  <sheetFormatPr defaultRowHeight="15"/>
  <cols>
    <col min="1" max="1" width="2.85546875" style="1" customWidth="1"/>
    <col min="2" max="2" width="3.85546875" style="1" hidden="1" customWidth="1"/>
    <col min="3" max="3" width="29.5703125" style="1" customWidth="1"/>
    <col min="4" max="5" width="9.140625" style="1"/>
    <col min="6" max="6" width="12.42578125" style="1" customWidth="1"/>
    <col min="7" max="7" width="10.5703125" style="1" customWidth="1"/>
    <col min="8" max="11" width="9.140625" style="1"/>
    <col min="12" max="12" width="1.7109375" style="1" customWidth="1"/>
    <col min="13" max="13" width="25.140625" style="1" customWidth="1"/>
    <col min="14" max="14" width="1.85546875" style="1" customWidth="1"/>
    <col min="15" max="15" width="1.5703125" style="1" customWidth="1"/>
    <col min="16" max="16384" width="9.140625" style="1"/>
  </cols>
  <sheetData>
    <row r="1" spans="2:14" ht="15.75" thickBot="1"/>
    <row r="2" spans="2:14" ht="33" customHeight="1" thickBot="1">
      <c r="C2" s="373" t="s">
        <v>104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</row>
    <row r="3" spans="2:14" ht="15.75" thickBot="1"/>
    <row r="4" spans="2:14" ht="6" customHeight="1" thickBot="1">
      <c r="C4" s="302"/>
      <c r="D4" s="303"/>
      <c r="E4" s="303"/>
      <c r="F4" s="303"/>
      <c r="G4" s="303"/>
      <c r="H4" s="303"/>
      <c r="I4" s="303"/>
      <c r="J4" s="303"/>
      <c r="K4" s="303"/>
      <c r="L4" s="304"/>
      <c r="M4" s="305"/>
      <c r="N4" s="306"/>
    </row>
    <row r="5" spans="2:14">
      <c r="B5" s="211"/>
      <c r="C5" s="379" t="s">
        <v>127</v>
      </c>
      <c r="D5" s="213"/>
      <c r="E5" s="213"/>
      <c r="F5" s="213"/>
      <c r="G5" s="364" t="s">
        <v>110</v>
      </c>
      <c r="H5" s="365"/>
      <c r="I5" s="365"/>
      <c r="J5" s="365"/>
      <c r="K5" s="366"/>
      <c r="L5" s="301"/>
      <c r="M5" s="376"/>
      <c r="N5" s="307"/>
    </row>
    <row r="6" spans="2:14">
      <c r="C6" s="379"/>
      <c r="D6" s="213"/>
      <c r="E6" s="213"/>
      <c r="F6" s="213"/>
      <c r="G6" s="367"/>
      <c r="H6" s="368"/>
      <c r="I6" s="368"/>
      <c r="J6" s="368"/>
      <c r="K6" s="369"/>
      <c r="L6" s="301"/>
      <c r="M6" s="376"/>
      <c r="N6" s="307"/>
    </row>
    <row r="7" spans="2:14">
      <c r="C7" s="379"/>
      <c r="D7" s="213"/>
      <c r="E7" s="213"/>
      <c r="F7" s="213"/>
      <c r="G7" s="367"/>
      <c r="H7" s="368"/>
      <c r="I7" s="368"/>
      <c r="J7" s="368"/>
      <c r="K7" s="369"/>
      <c r="L7" s="301"/>
      <c r="M7" s="376"/>
      <c r="N7" s="307"/>
    </row>
    <row r="8" spans="2:14" ht="15" customHeight="1">
      <c r="C8" s="379"/>
      <c r="D8" s="277"/>
      <c r="E8" s="213"/>
      <c r="F8" s="213"/>
      <c r="G8" s="367"/>
      <c r="H8" s="368"/>
      <c r="I8" s="368"/>
      <c r="J8" s="368"/>
      <c r="K8" s="369"/>
      <c r="L8" s="301"/>
      <c r="M8" s="376"/>
      <c r="N8" s="307"/>
    </row>
    <row r="9" spans="2:14">
      <c r="C9" s="379"/>
      <c r="D9" s="213"/>
      <c r="E9" s="213"/>
      <c r="F9" s="213"/>
      <c r="G9" s="367"/>
      <c r="H9" s="368"/>
      <c r="I9" s="368"/>
      <c r="J9" s="368"/>
      <c r="K9" s="369"/>
      <c r="L9" s="301"/>
      <c r="M9" s="376"/>
      <c r="N9" s="307"/>
    </row>
    <row r="10" spans="2:14" ht="32.25" customHeight="1">
      <c r="C10" s="379"/>
      <c r="D10" s="277"/>
      <c r="E10" s="213"/>
      <c r="F10" s="213"/>
      <c r="G10" s="367"/>
      <c r="H10" s="368"/>
      <c r="I10" s="368"/>
      <c r="J10" s="368"/>
      <c r="K10" s="369"/>
      <c r="L10" s="301"/>
      <c r="M10" s="376"/>
      <c r="N10" s="307"/>
    </row>
    <row r="11" spans="2:14">
      <c r="C11" s="379"/>
      <c r="D11" s="213"/>
      <c r="E11" s="213"/>
      <c r="F11" s="213"/>
      <c r="G11" s="367"/>
      <c r="H11" s="368"/>
      <c r="I11" s="368"/>
      <c r="J11" s="368"/>
      <c r="K11" s="369"/>
      <c r="L11" s="301"/>
      <c r="M11" s="376"/>
      <c r="N11" s="307"/>
    </row>
    <row r="12" spans="2:14" ht="13.5" customHeight="1" thickBot="1">
      <c r="C12" s="379"/>
      <c r="D12" s="213"/>
      <c r="E12" s="213"/>
      <c r="F12" s="213"/>
      <c r="G12" s="370"/>
      <c r="H12" s="371"/>
      <c r="I12" s="371"/>
      <c r="J12" s="371"/>
      <c r="K12" s="372"/>
      <c r="L12" s="301"/>
      <c r="M12" s="376"/>
      <c r="N12" s="307"/>
    </row>
    <row r="13" spans="2:14" ht="5.25" customHeight="1" thickBot="1">
      <c r="C13" s="308"/>
      <c r="D13" s="309"/>
      <c r="E13" s="309"/>
      <c r="F13" s="309"/>
      <c r="G13" s="309"/>
      <c r="H13" s="309"/>
      <c r="I13" s="309"/>
      <c r="J13" s="309"/>
      <c r="K13" s="309"/>
      <c r="L13" s="310"/>
      <c r="M13" s="311"/>
      <c r="N13" s="312"/>
    </row>
    <row r="14" spans="2:14">
      <c r="C14" s="316" t="s">
        <v>132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</row>
    <row r="15" spans="2:14" ht="13.5" customHeight="1">
      <c r="C15" s="378" t="s">
        <v>111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2:14" ht="13.5" customHeight="1">
      <c r="C16" s="377" t="s">
        <v>112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</row>
    <row r="17" spans="3:14" ht="13.5" customHeight="1">
      <c r="C17" s="317" t="s">
        <v>125</v>
      </c>
    </row>
    <row r="18" spans="3:14" ht="13.5" customHeight="1">
      <c r="C18" s="313" t="s">
        <v>115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3:14" ht="13.5" customHeight="1">
      <c r="C19" s="317" t="s">
        <v>126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</row>
    <row r="20" spans="3:14" ht="13.5" customHeight="1">
      <c r="C20" s="313" t="s">
        <v>113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3:14" ht="13.5" customHeight="1">
      <c r="C21" s="317" t="s">
        <v>124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</row>
    <row r="22" spans="3:14" ht="13.5" customHeight="1">
      <c r="C22" s="313" t="s">
        <v>114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</row>
    <row r="24" spans="3:14" ht="13.5" customHeight="1"/>
  </sheetData>
  <sheetProtection password="C93F" sheet="1" objects="1" scenarios="1" selectLockedCells="1"/>
  <mergeCells count="6">
    <mergeCell ref="G5:K12"/>
    <mergeCell ref="C2:N2"/>
    <mergeCell ref="M5:M12"/>
    <mergeCell ref="C16:N16"/>
    <mergeCell ref="C15:N15"/>
    <mergeCell ref="C5:C12"/>
  </mergeCells>
  <pageMargins left="0.11811023622047245" right="0.11811023622047245" top="0.74803149606299213" bottom="0.74803149606299213" header="0.31496062992125984" footer="0.31496062992125984"/>
  <pageSetup paperSize="9" orientation="landscape" blackAndWhite="1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5"/>
  <sheetViews>
    <sheetView showGridLines="0" showRowColHeaders="0" showZeros="0" workbookViewId="0"/>
  </sheetViews>
  <sheetFormatPr defaultRowHeight="15"/>
  <cols>
    <col min="1" max="1" width="3" style="1" customWidth="1"/>
    <col min="2" max="2" width="4.42578125" style="22" customWidth="1"/>
    <col min="3" max="3" width="14" style="1" customWidth="1"/>
    <col min="4" max="4" width="18.85546875" style="1" customWidth="1"/>
    <col min="5" max="5" width="9.140625" style="1"/>
    <col min="6" max="6" width="27.7109375" style="1" customWidth="1"/>
    <col min="7" max="7" width="12.7109375" style="22" customWidth="1"/>
    <col min="8" max="8" width="12.42578125" style="22" customWidth="1"/>
    <col min="9" max="15" width="4.7109375" style="1" customWidth="1"/>
    <col min="16" max="16" width="8.85546875" style="1" customWidth="1"/>
    <col min="17" max="17" width="2.7109375" style="1" customWidth="1"/>
    <col min="18" max="16384" width="9.140625" style="1"/>
  </cols>
  <sheetData>
    <row r="1" spans="1:16">
      <c r="A1" s="37"/>
    </row>
    <row r="2" spans="1:16" ht="19.5">
      <c r="C2" s="212"/>
      <c r="D2" s="388" t="s">
        <v>130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212"/>
      <c r="P2" s="213"/>
    </row>
    <row r="3" spans="1:16" ht="12" customHeight="1" thickBot="1"/>
    <row r="4" spans="1:16" ht="19.5" thickBot="1">
      <c r="B4" s="380" t="s">
        <v>83</v>
      </c>
      <c r="C4" s="382" t="s">
        <v>82</v>
      </c>
      <c r="D4" s="383"/>
      <c r="E4" s="383"/>
      <c r="F4" s="383"/>
      <c r="G4" s="383"/>
      <c r="H4" s="384"/>
      <c r="I4" s="385" t="s">
        <v>81</v>
      </c>
      <c r="J4" s="386"/>
      <c r="K4" s="386"/>
      <c r="L4" s="386"/>
      <c r="M4" s="386"/>
      <c r="N4" s="386"/>
      <c r="O4" s="386"/>
      <c r="P4" s="387"/>
    </row>
    <row r="5" spans="1:16" ht="26.25" thickBot="1">
      <c r="B5" s="381"/>
      <c r="C5" s="132" t="s">
        <v>57</v>
      </c>
      <c r="D5" s="133" t="s">
        <v>54</v>
      </c>
      <c r="E5" s="133" t="s">
        <v>69</v>
      </c>
      <c r="F5" s="133" t="s">
        <v>26</v>
      </c>
      <c r="G5" s="134" t="s">
        <v>73</v>
      </c>
      <c r="H5" s="135" t="s">
        <v>72</v>
      </c>
      <c r="I5" s="136" t="s">
        <v>74</v>
      </c>
      <c r="J5" s="137" t="s">
        <v>75</v>
      </c>
      <c r="K5" s="137" t="s">
        <v>76</v>
      </c>
      <c r="L5" s="137" t="s">
        <v>77</v>
      </c>
      <c r="M5" s="138" t="s">
        <v>78</v>
      </c>
      <c r="N5" s="143" t="s">
        <v>79</v>
      </c>
      <c r="O5" s="144" t="s">
        <v>80</v>
      </c>
      <c r="P5" s="144" t="s">
        <v>0</v>
      </c>
    </row>
    <row r="6" spans="1:16">
      <c r="B6" s="129">
        <v>1</v>
      </c>
      <c r="C6" s="139">
        <v>11111111111</v>
      </c>
      <c r="D6" s="115" t="s">
        <v>134</v>
      </c>
      <c r="E6" s="115" t="s">
        <v>70</v>
      </c>
      <c r="F6" s="115"/>
      <c r="G6" s="116">
        <v>43101</v>
      </c>
      <c r="H6" s="117">
        <v>43220</v>
      </c>
      <c r="I6" s="118"/>
      <c r="J6" s="119"/>
      <c r="K6" s="119" t="s">
        <v>7</v>
      </c>
      <c r="L6" s="119" t="s">
        <v>7</v>
      </c>
      <c r="M6" s="125" t="s">
        <v>7</v>
      </c>
      <c r="N6" s="145"/>
      <c r="O6" s="146"/>
      <c r="P6" s="263">
        <f>COUNTIF(I6:O6,"X")</f>
        <v>3</v>
      </c>
    </row>
    <row r="7" spans="1:16">
      <c r="B7" s="130">
        <v>2</v>
      </c>
      <c r="C7" s="140"/>
      <c r="D7" s="110"/>
      <c r="E7" s="110"/>
      <c r="F7" s="110"/>
      <c r="G7" s="111"/>
      <c r="H7" s="112"/>
      <c r="I7" s="113"/>
      <c r="J7" s="114"/>
      <c r="K7" s="114"/>
      <c r="L7" s="114"/>
      <c r="M7" s="126"/>
      <c r="N7" s="147"/>
      <c r="O7" s="148"/>
      <c r="P7" s="264">
        <f t="shared" ref="P7:P25" si="0">COUNTIF(I7:O7,"X")</f>
        <v>0</v>
      </c>
    </row>
    <row r="8" spans="1:16">
      <c r="B8" s="130">
        <v>3</v>
      </c>
      <c r="C8" s="141"/>
      <c r="D8" s="38"/>
      <c r="E8" s="38"/>
      <c r="F8" s="38"/>
      <c r="G8" s="39"/>
      <c r="H8" s="41"/>
      <c r="I8" s="42"/>
      <c r="J8" s="40"/>
      <c r="K8" s="40"/>
      <c r="L8" s="40"/>
      <c r="M8" s="127"/>
      <c r="N8" s="149"/>
      <c r="O8" s="150"/>
      <c r="P8" s="264">
        <f t="shared" si="0"/>
        <v>0</v>
      </c>
    </row>
    <row r="9" spans="1:16">
      <c r="B9" s="130">
        <v>4</v>
      </c>
      <c r="C9" s="140"/>
      <c r="D9" s="110"/>
      <c r="E9" s="110"/>
      <c r="F9" s="110"/>
      <c r="G9" s="111"/>
      <c r="H9" s="112"/>
      <c r="I9" s="113"/>
      <c r="J9" s="114"/>
      <c r="K9" s="114"/>
      <c r="L9" s="114"/>
      <c r="M9" s="126"/>
      <c r="N9" s="147"/>
      <c r="O9" s="148"/>
      <c r="P9" s="264">
        <f t="shared" si="0"/>
        <v>0</v>
      </c>
    </row>
    <row r="10" spans="1:16">
      <c r="B10" s="130">
        <v>5</v>
      </c>
      <c r="C10" s="141"/>
      <c r="D10" s="38"/>
      <c r="E10" s="38"/>
      <c r="F10" s="38"/>
      <c r="G10" s="39"/>
      <c r="H10" s="41"/>
      <c r="I10" s="42"/>
      <c r="J10" s="40"/>
      <c r="K10" s="40"/>
      <c r="L10" s="40"/>
      <c r="M10" s="127"/>
      <c r="N10" s="149"/>
      <c r="O10" s="150"/>
      <c r="P10" s="264">
        <f t="shared" si="0"/>
        <v>0</v>
      </c>
    </row>
    <row r="11" spans="1:16">
      <c r="B11" s="130">
        <v>6</v>
      </c>
      <c r="C11" s="140"/>
      <c r="D11" s="110"/>
      <c r="E11" s="110"/>
      <c r="F11" s="110"/>
      <c r="G11" s="111"/>
      <c r="H11" s="112"/>
      <c r="I11" s="113"/>
      <c r="J11" s="114"/>
      <c r="K11" s="114"/>
      <c r="L11" s="114"/>
      <c r="M11" s="126"/>
      <c r="N11" s="147"/>
      <c r="O11" s="148"/>
      <c r="P11" s="264">
        <f t="shared" si="0"/>
        <v>0</v>
      </c>
    </row>
    <row r="12" spans="1:16">
      <c r="B12" s="130">
        <v>7</v>
      </c>
      <c r="C12" s="141"/>
      <c r="D12" s="38"/>
      <c r="E12" s="38"/>
      <c r="F12" s="38"/>
      <c r="G12" s="39"/>
      <c r="H12" s="41"/>
      <c r="I12" s="42"/>
      <c r="J12" s="40"/>
      <c r="K12" s="40"/>
      <c r="L12" s="40"/>
      <c r="M12" s="127"/>
      <c r="N12" s="149"/>
      <c r="O12" s="150"/>
      <c r="P12" s="264">
        <f t="shared" si="0"/>
        <v>0</v>
      </c>
    </row>
    <row r="13" spans="1:16">
      <c r="B13" s="130">
        <v>8</v>
      </c>
      <c r="C13" s="140"/>
      <c r="D13" s="110"/>
      <c r="E13" s="110"/>
      <c r="F13" s="110"/>
      <c r="G13" s="111"/>
      <c r="H13" s="112"/>
      <c r="I13" s="113"/>
      <c r="J13" s="114"/>
      <c r="K13" s="114"/>
      <c r="L13" s="114"/>
      <c r="M13" s="126"/>
      <c r="N13" s="147"/>
      <c r="O13" s="148"/>
      <c r="P13" s="264">
        <f t="shared" si="0"/>
        <v>0</v>
      </c>
    </row>
    <row r="14" spans="1:16">
      <c r="B14" s="130">
        <v>9</v>
      </c>
      <c r="C14" s="141"/>
      <c r="D14" s="38"/>
      <c r="E14" s="38"/>
      <c r="F14" s="38"/>
      <c r="G14" s="39"/>
      <c r="H14" s="41"/>
      <c r="I14" s="42"/>
      <c r="J14" s="40"/>
      <c r="K14" s="40"/>
      <c r="L14" s="40"/>
      <c r="M14" s="127"/>
      <c r="N14" s="149"/>
      <c r="O14" s="150"/>
      <c r="P14" s="264">
        <f t="shared" si="0"/>
        <v>0</v>
      </c>
    </row>
    <row r="15" spans="1:16">
      <c r="B15" s="130">
        <v>10</v>
      </c>
      <c r="C15" s="141"/>
      <c r="D15" s="110"/>
      <c r="E15" s="110"/>
      <c r="F15" s="110"/>
      <c r="G15" s="111"/>
      <c r="H15" s="112"/>
      <c r="I15" s="113"/>
      <c r="J15" s="114"/>
      <c r="K15" s="114"/>
      <c r="L15" s="114"/>
      <c r="M15" s="126"/>
      <c r="N15" s="147"/>
      <c r="O15" s="148"/>
      <c r="P15" s="264">
        <f t="shared" si="0"/>
        <v>0</v>
      </c>
    </row>
    <row r="16" spans="1:16">
      <c r="B16" s="130">
        <v>11</v>
      </c>
      <c r="C16" s="141"/>
      <c r="D16" s="38"/>
      <c r="E16" s="38"/>
      <c r="F16" s="38"/>
      <c r="G16" s="39"/>
      <c r="H16" s="41"/>
      <c r="I16" s="42"/>
      <c r="J16" s="40"/>
      <c r="K16" s="40"/>
      <c r="L16" s="40"/>
      <c r="M16" s="127"/>
      <c r="N16" s="149"/>
      <c r="O16" s="150"/>
      <c r="P16" s="264">
        <f t="shared" si="0"/>
        <v>0</v>
      </c>
    </row>
    <row r="17" spans="2:16">
      <c r="B17" s="130">
        <v>12</v>
      </c>
      <c r="C17" s="140"/>
      <c r="D17" s="110"/>
      <c r="E17" s="110"/>
      <c r="F17" s="110"/>
      <c r="G17" s="111"/>
      <c r="H17" s="112"/>
      <c r="I17" s="113"/>
      <c r="J17" s="114"/>
      <c r="K17" s="114"/>
      <c r="L17" s="114"/>
      <c r="M17" s="126"/>
      <c r="N17" s="147"/>
      <c r="O17" s="148"/>
      <c r="P17" s="264">
        <f t="shared" si="0"/>
        <v>0</v>
      </c>
    </row>
    <row r="18" spans="2:16">
      <c r="B18" s="130">
        <v>13</v>
      </c>
      <c r="C18" s="141"/>
      <c r="D18" s="38"/>
      <c r="E18" s="38"/>
      <c r="F18" s="38"/>
      <c r="G18" s="39"/>
      <c r="H18" s="41"/>
      <c r="I18" s="42"/>
      <c r="J18" s="40"/>
      <c r="K18" s="40"/>
      <c r="L18" s="40"/>
      <c r="M18" s="127"/>
      <c r="N18" s="149"/>
      <c r="O18" s="150"/>
      <c r="P18" s="264">
        <f t="shared" si="0"/>
        <v>0</v>
      </c>
    </row>
    <row r="19" spans="2:16">
      <c r="B19" s="130">
        <v>14</v>
      </c>
      <c r="C19" s="140"/>
      <c r="D19" s="110"/>
      <c r="E19" s="110"/>
      <c r="F19" s="110"/>
      <c r="G19" s="111"/>
      <c r="H19" s="112"/>
      <c r="I19" s="113"/>
      <c r="J19" s="114"/>
      <c r="K19" s="114"/>
      <c r="L19" s="114"/>
      <c r="M19" s="126"/>
      <c r="N19" s="147"/>
      <c r="O19" s="148"/>
      <c r="P19" s="264">
        <f t="shared" si="0"/>
        <v>0</v>
      </c>
    </row>
    <row r="20" spans="2:16">
      <c r="B20" s="130">
        <v>15</v>
      </c>
      <c r="C20" s="141"/>
      <c r="D20" s="38"/>
      <c r="E20" s="38"/>
      <c r="F20" s="38"/>
      <c r="G20" s="39"/>
      <c r="H20" s="41"/>
      <c r="I20" s="42"/>
      <c r="J20" s="40"/>
      <c r="K20" s="40"/>
      <c r="L20" s="40"/>
      <c r="M20" s="127"/>
      <c r="N20" s="149"/>
      <c r="O20" s="150"/>
      <c r="P20" s="264">
        <f t="shared" si="0"/>
        <v>0</v>
      </c>
    </row>
    <row r="21" spans="2:16">
      <c r="B21" s="130">
        <v>16</v>
      </c>
      <c r="C21" s="140"/>
      <c r="D21" s="110"/>
      <c r="E21" s="110"/>
      <c r="F21" s="110"/>
      <c r="G21" s="111"/>
      <c r="H21" s="112"/>
      <c r="I21" s="113"/>
      <c r="J21" s="114"/>
      <c r="K21" s="114"/>
      <c r="L21" s="114"/>
      <c r="M21" s="126"/>
      <c r="N21" s="147"/>
      <c r="O21" s="148"/>
      <c r="P21" s="264">
        <f t="shared" si="0"/>
        <v>0</v>
      </c>
    </row>
    <row r="22" spans="2:16">
      <c r="B22" s="130">
        <v>17</v>
      </c>
      <c r="C22" s="141"/>
      <c r="D22" s="38"/>
      <c r="E22" s="38"/>
      <c r="F22" s="38"/>
      <c r="G22" s="39"/>
      <c r="H22" s="41"/>
      <c r="I22" s="42"/>
      <c r="J22" s="40"/>
      <c r="K22" s="40"/>
      <c r="L22" s="40"/>
      <c r="M22" s="127"/>
      <c r="N22" s="149"/>
      <c r="O22" s="150"/>
      <c r="P22" s="264">
        <f t="shared" si="0"/>
        <v>0</v>
      </c>
    </row>
    <row r="23" spans="2:16">
      <c r="B23" s="130">
        <v>18</v>
      </c>
      <c r="C23" s="140"/>
      <c r="D23" s="110"/>
      <c r="E23" s="110"/>
      <c r="F23" s="110"/>
      <c r="G23" s="111"/>
      <c r="H23" s="112"/>
      <c r="I23" s="113"/>
      <c r="J23" s="114"/>
      <c r="K23" s="114"/>
      <c r="L23" s="114"/>
      <c r="M23" s="126"/>
      <c r="N23" s="147"/>
      <c r="O23" s="148"/>
      <c r="P23" s="264">
        <f t="shared" si="0"/>
        <v>0</v>
      </c>
    </row>
    <row r="24" spans="2:16">
      <c r="B24" s="130">
        <v>19</v>
      </c>
      <c r="C24" s="141"/>
      <c r="D24" s="38"/>
      <c r="E24" s="38"/>
      <c r="F24" s="38"/>
      <c r="G24" s="39"/>
      <c r="H24" s="41"/>
      <c r="I24" s="42"/>
      <c r="J24" s="40"/>
      <c r="K24" s="40"/>
      <c r="L24" s="40"/>
      <c r="M24" s="127"/>
      <c r="N24" s="149"/>
      <c r="O24" s="150"/>
      <c r="P24" s="264">
        <f t="shared" si="0"/>
        <v>0</v>
      </c>
    </row>
    <row r="25" spans="2:16" ht="15.75" thickBot="1">
      <c r="B25" s="131">
        <v>20</v>
      </c>
      <c r="C25" s="142"/>
      <c r="D25" s="120"/>
      <c r="E25" s="120"/>
      <c r="F25" s="120"/>
      <c r="G25" s="121"/>
      <c r="H25" s="122"/>
      <c r="I25" s="123"/>
      <c r="J25" s="124"/>
      <c r="K25" s="124"/>
      <c r="L25" s="124"/>
      <c r="M25" s="128"/>
      <c r="N25" s="151"/>
      <c r="O25" s="152"/>
      <c r="P25" s="265">
        <f t="shared" si="0"/>
        <v>0</v>
      </c>
    </row>
  </sheetData>
  <sheetProtection password="C93F" sheet="1" objects="1" scenarios="1" selectLockedCells="1"/>
  <sortState ref="C1:D50">
    <sortCondition ref="D1:D50"/>
  </sortState>
  <mergeCells count="4">
    <mergeCell ref="B4:B5"/>
    <mergeCell ref="C4:H4"/>
    <mergeCell ref="I4:P4"/>
    <mergeCell ref="D2:N2"/>
  </mergeCells>
  <dataValidations count="4">
    <dataValidation type="list" allowBlank="1" showInputMessage="1" showErrorMessage="1" errorTitle="DİKKAT!" error="Stajyer Öğrencinin Staj Günlerini &quot;X&quot; İşareti ile gösteriniz." sqref="I6:O25">
      <formula1>"X,x"</formula1>
    </dataValidation>
    <dataValidation type="textLength" allowBlank="1" showInputMessage="1" showErrorMessage="1" errorTitle="DİKKAT!" error="T.C. 11 Rakam olmalıdır!_x000a_Rakam değeri yazılmalıdır." sqref="C6:C25">
      <formula1>11</formula1>
      <formula2>11</formula2>
    </dataValidation>
    <dataValidation type="textLength" allowBlank="1" showInputMessage="1" showErrorMessage="1" errorTitle="DİKKAT! 26 DEĞER OLMALIDIR." error="İban Numarası 26 değerden oluşmalıdır!" sqref="F6:F25">
      <formula1>26</formula1>
      <formula2>26</formula2>
    </dataValidation>
    <dataValidation type="custom" allowBlank="1" showInputMessage="1" showErrorMessage="1" errorTitle="DİKKAT! TARİHTE YANLIŞLIK VAR!" error="&quot;Staj Bitiş Tarihi&quot; &quot;Staj Başlama Tarihi&quot;nden küçük olamaz!" sqref="H6:H25">
      <formula1>IF(H6&lt;=G6,0,1)</formula1>
    </dataValidation>
  </dataValidations>
  <pageMargins left="7.874015748031496E-2" right="7.874015748031496E-2" top="7.874015748031496E-2" bottom="7.874015748031496E-2" header="0.31496062992125984" footer="0.31496062992125984"/>
  <pageSetup paperSize="9" scale="97" orientation="landscape" blackAndWhite="1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S36"/>
  <sheetViews>
    <sheetView showGridLines="0" showRowColHeaders="0" showZeros="0" workbookViewId="0"/>
  </sheetViews>
  <sheetFormatPr defaultRowHeight="15"/>
  <cols>
    <col min="1" max="1" width="3.140625" style="1" customWidth="1"/>
    <col min="2" max="2" width="8.85546875" style="22" customWidth="1"/>
    <col min="3" max="3" width="12" style="22" customWidth="1"/>
    <col min="4" max="4" width="11.85546875" style="22" customWidth="1"/>
    <col min="5" max="5" width="10" style="1" customWidth="1"/>
    <col min="6" max="6" width="12.7109375" style="1" customWidth="1"/>
    <col min="7" max="7" width="6.85546875" style="1" customWidth="1"/>
    <col min="8" max="8" width="17" style="1" customWidth="1"/>
    <col min="9" max="11" width="9.7109375" style="1" customWidth="1"/>
    <col min="12" max="12" width="9.7109375" style="1" hidden="1" customWidth="1"/>
    <col min="13" max="13" width="2.140625" style="1" hidden="1" customWidth="1"/>
    <col min="14" max="14" width="13.7109375" style="1" hidden="1" customWidth="1"/>
    <col min="15" max="15" width="8.140625" style="1" hidden="1" customWidth="1"/>
    <col min="16" max="16" width="9.5703125" style="1" hidden="1" customWidth="1"/>
    <col min="17" max="17" width="5.7109375" style="267" hidden="1" customWidth="1"/>
    <col min="18" max="18" width="9.5703125" style="1" hidden="1" customWidth="1"/>
    <col min="19" max="20" width="9.5703125" style="1" customWidth="1"/>
    <col min="21" max="16384" width="9.140625" style="1"/>
  </cols>
  <sheetData>
    <row r="1" spans="1:19" ht="33" customHeight="1">
      <c r="A1" s="37"/>
      <c r="B1" s="390" t="s">
        <v>108</v>
      </c>
      <c r="C1" s="390"/>
      <c r="D1" s="390"/>
      <c r="E1" s="390"/>
      <c r="F1" s="390"/>
      <c r="G1" s="390"/>
      <c r="H1" s="390"/>
      <c r="I1" s="390"/>
      <c r="J1" s="390"/>
      <c r="K1" s="266"/>
      <c r="L1" s="266"/>
    </row>
    <row r="2" spans="1:19" ht="12" customHeight="1" thickBot="1"/>
    <row r="3" spans="1:19" ht="49.5" customHeight="1" thickBot="1">
      <c r="B3" s="87" t="s">
        <v>61</v>
      </c>
      <c r="C3" s="88" t="s">
        <v>87</v>
      </c>
      <c r="D3" s="88" t="s">
        <v>58</v>
      </c>
      <c r="E3" s="88" t="s">
        <v>59</v>
      </c>
      <c r="F3" s="389" t="s">
        <v>62</v>
      </c>
      <c r="G3" s="389"/>
      <c r="H3" s="89" t="s">
        <v>64</v>
      </c>
      <c r="I3" s="318" t="s">
        <v>116</v>
      </c>
      <c r="J3" s="284" t="s">
        <v>107</v>
      </c>
      <c r="K3" s="281"/>
      <c r="L3" s="281"/>
      <c r="N3" s="288" t="str">
        <f>PUANTAJ!I2&amp;PUANTAJ!L2</f>
        <v>2018II.DÖNEM</v>
      </c>
      <c r="O3" s="288">
        <f>VLOOKUP(N3,N4:P21,2,0)</f>
        <v>2029.5</v>
      </c>
      <c r="P3" s="288">
        <f>VLOOKUP(N3,N4:P21,3,0)</f>
        <v>1450.9099999999999</v>
      </c>
      <c r="Q3" s="289">
        <f>VLOOKUP(N3,N4:S21,4,0)</f>
        <v>30</v>
      </c>
      <c r="R3" s="287">
        <f t="shared" ref="R3" si="0">VLOOKUP(P3,P4:R21,3,0)</f>
        <v>0</v>
      </c>
      <c r="S3" s="287"/>
    </row>
    <row r="4" spans="1:19">
      <c r="B4" s="90">
        <v>2015</v>
      </c>
      <c r="C4" s="260" t="s">
        <v>66</v>
      </c>
      <c r="D4" s="92"/>
      <c r="E4" s="91"/>
      <c r="F4" s="92"/>
      <c r="G4" s="93"/>
      <c r="H4" s="295">
        <f t="shared" ref="H4:H13" si="1">IF(G4="EKLE",(E4),(E4-F4))</f>
        <v>0</v>
      </c>
      <c r="I4" s="282">
        <v>30</v>
      </c>
      <c r="J4" s="285">
        <f>ROUND(((H4*I4)/100),2)</f>
        <v>0</v>
      </c>
      <c r="K4" s="280"/>
      <c r="L4" s="280"/>
      <c r="N4" s="290" t="str">
        <f>B4&amp;C4</f>
        <v>2015I.DÖNEM</v>
      </c>
      <c r="O4" s="291">
        <f>D4</f>
        <v>0</v>
      </c>
      <c r="P4" s="290">
        <f>H4</f>
        <v>0</v>
      </c>
      <c r="Q4" s="292">
        <f>I4</f>
        <v>30</v>
      </c>
    </row>
    <row r="5" spans="1:19" ht="15.75" thickBot="1">
      <c r="B5" s="258">
        <f>B4</f>
        <v>2015</v>
      </c>
      <c r="C5" s="261" t="s">
        <v>67</v>
      </c>
      <c r="D5" s="95"/>
      <c r="E5" s="94"/>
      <c r="F5" s="95"/>
      <c r="G5" s="96"/>
      <c r="H5" s="296">
        <f t="shared" si="1"/>
        <v>0</v>
      </c>
      <c r="I5" s="283">
        <v>30</v>
      </c>
      <c r="J5" s="286">
        <f t="shared" ref="J5:J21" si="2">ROUND(((H5*I5)/100),2)</f>
        <v>0</v>
      </c>
      <c r="K5" s="280"/>
      <c r="L5" s="280"/>
      <c r="N5" s="290" t="str">
        <f t="shared" ref="N5:N21" si="3">B5&amp;C5</f>
        <v>2015II.DÖNEM</v>
      </c>
      <c r="O5" s="291">
        <f t="shared" ref="O5:O21" si="4">D5</f>
        <v>0</v>
      </c>
      <c r="P5" s="290">
        <f t="shared" ref="P5:P21" si="5">H5</f>
        <v>0</v>
      </c>
      <c r="Q5" s="292">
        <f t="shared" ref="Q5:Q21" si="6">I5</f>
        <v>30</v>
      </c>
    </row>
    <row r="6" spans="1:19">
      <c r="B6" s="259">
        <f>B5+1</f>
        <v>2016</v>
      </c>
      <c r="C6" s="260" t="s">
        <v>66</v>
      </c>
      <c r="D6" s="92"/>
      <c r="E6" s="91"/>
      <c r="F6" s="92"/>
      <c r="G6" s="93"/>
      <c r="H6" s="295">
        <f t="shared" si="1"/>
        <v>0</v>
      </c>
      <c r="I6" s="282">
        <v>30</v>
      </c>
      <c r="J6" s="285">
        <f t="shared" si="2"/>
        <v>0</v>
      </c>
      <c r="K6" s="280"/>
      <c r="L6" s="280"/>
      <c r="N6" s="290" t="str">
        <f t="shared" si="3"/>
        <v>2016I.DÖNEM</v>
      </c>
      <c r="O6" s="291">
        <f t="shared" si="4"/>
        <v>0</v>
      </c>
      <c r="P6" s="290">
        <f t="shared" si="5"/>
        <v>0</v>
      </c>
      <c r="Q6" s="292">
        <f t="shared" si="6"/>
        <v>30</v>
      </c>
    </row>
    <row r="7" spans="1:19" ht="15.75" thickBot="1">
      <c r="B7" s="258">
        <f>B6</f>
        <v>2016</v>
      </c>
      <c r="C7" s="261" t="s">
        <v>67</v>
      </c>
      <c r="D7" s="95"/>
      <c r="E7" s="94"/>
      <c r="F7" s="95"/>
      <c r="G7" s="96"/>
      <c r="H7" s="296">
        <f t="shared" si="1"/>
        <v>0</v>
      </c>
      <c r="I7" s="283">
        <v>30</v>
      </c>
      <c r="J7" s="286">
        <f t="shared" si="2"/>
        <v>0</v>
      </c>
      <c r="K7" s="280"/>
      <c r="L7" s="280"/>
      <c r="N7" s="290" t="str">
        <f t="shared" si="3"/>
        <v>2016II.DÖNEM</v>
      </c>
      <c r="O7" s="291">
        <f t="shared" si="4"/>
        <v>0</v>
      </c>
      <c r="P7" s="290">
        <f t="shared" si="5"/>
        <v>0</v>
      </c>
      <c r="Q7" s="292">
        <f t="shared" si="6"/>
        <v>30</v>
      </c>
    </row>
    <row r="8" spans="1:19">
      <c r="B8" s="259">
        <f>B7+1</f>
        <v>2017</v>
      </c>
      <c r="C8" s="260" t="s">
        <v>66</v>
      </c>
      <c r="D8" s="92">
        <v>1777.5</v>
      </c>
      <c r="E8" s="91">
        <v>1404.06</v>
      </c>
      <c r="F8" s="92">
        <v>133.31</v>
      </c>
      <c r="G8" s="93" t="s">
        <v>63</v>
      </c>
      <c r="H8" s="295">
        <f t="shared" ref="H8" si="7">IF(G8="EKLE",(E8),(E8-F8))</f>
        <v>1270.75</v>
      </c>
      <c r="I8" s="282">
        <v>30</v>
      </c>
      <c r="J8" s="285">
        <f t="shared" si="2"/>
        <v>381.23</v>
      </c>
      <c r="K8" s="280"/>
      <c r="L8" s="280"/>
      <c r="N8" s="290" t="str">
        <f t="shared" si="3"/>
        <v>2017I.DÖNEM</v>
      </c>
      <c r="O8" s="291">
        <f t="shared" si="4"/>
        <v>1777.5</v>
      </c>
      <c r="P8" s="290">
        <f t="shared" si="5"/>
        <v>1270.75</v>
      </c>
      <c r="Q8" s="292">
        <f t="shared" si="6"/>
        <v>30</v>
      </c>
    </row>
    <row r="9" spans="1:19" ht="15.75" thickBot="1">
      <c r="B9" s="258">
        <f>B8</f>
        <v>2017</v>
      </c>
      <c r="C9" s="261" t="s">
        <v>67</v>
      </c>
      <c r="D9" s="95">
        <v>1777.5</v>
      </c>
      <c r="E9" s="94">
        <v>1404.06</v>
      </c>
      <c r="F9" s="95">
        <v>133.31</v>
      </c>
      <c r="G9" s="96" t="s">
        <v>131</v>
      </c>
      <c r="H9" s="296">
        <f t="shared" ref="H9" si="8">IF(G9="EKLE",(E9),(E9-F9))</f>
        <v>1404.06</v>
      </c>
      <c r="I9" s="283">
        <v>30</v>
      </c>
      <c r="J9" s="286">
        <f t="shared" si="2"/>
        <v>421.22</v>
      </c>
      <c r="K9" s="280"/>
      <c r="L9" s="280"/>
      <c r="N9" s="290" t="str">
        <f t="shared" si="3"/>
        <v>2017II.DÖNEM</v>
      </c>
      <c r="O9" s="291">
        <f t="shared" si="4"/>
        <v>1777.5</v>
      </c>
      <c r="P9" s="290">
        <f t="shared" si="5"/>
        <v>1404.06</v>
      </c>
      <c r="Q9" s="292">
        <f t="shared" si="6"/>
        <v>30</v>
      </c>
    </row>
    <row r="10" spans="1:19">
      <c r="B10" s="259">
        <f>B9+1</f>
        <v>2018</v>
      </c>
      <c r="C10" s="260" t="s">
        <v>66</v>
      </c>
      <c r="D10" s="92">
        <v>2029.5</v>
      </c>
      <c r="E10" s="91">
        <v>1603.12</v>
      </c>
      <c r="F10" s="92">
        <v>152.21</v>
      </c>
      <c r="G10" s="93" t="s">
        <v>63</v>
      </c>
      <c r="H10" s="295">
        <f t="shared" si="1"/>
        <v>1450.9099999999999</v>
      </c>
      <c r="I10" s="282">
        <v>30</v>
      </c>
      <c r="J10" s="285">
        <f t="shared" si="2"/>
        <v>435.27</v>
      </c>
      <c r="K10" s="280"/>
      <c r="L10" s="280"/>
      <c r="N10" s="290" t="str">
        <f t="shared" si="3"/>
        <v>2018I.DÖNEM</v>
      </c>
      <c r="O10" s="291">
        <f t="shared" si="4"/>
        <v>2029.5</v>
      </c>
      <c r="P10" s="290">
        <f t="shared" si="5"/>
        <v>1450.9099999999999</v>
      </c>
      <c r="Q10" s="292">
        <f t="shared" si="6"/>
        <v>30</v>
      </c>
    </row>
    <row r="11" spans="1:19" ht="15.75" thickBot="1">
      <c r="B11" s="258">
        <f>B10</f>
        <v>2018</v>
      </c>
      <c r="C11" s="261" t="s">
        <v>67</v>
      </c>
      <c r="D11" s="95">
        <v>2029.5</v>
      </c>
      <c r="E11" s="94">
        <v>1603.12</v>
      </c>
      <c r="F11" s="95">
        <v>152.21</v>
      </c>
      <c r="G11" s="96" t="s">
        <v>63</v>
      </c>
      <c r="H11" s="296">
        <f t="shared" si="1"/>
        <v>1450.9099999999999</v>
      </c>
      <c r="I11" s="283">
        <v>30</v>
      </c>
      <c r="J11" s="286">
        <f t="shared" si="2"/>
        <v>435.27</v>
      </c>
      <c r="K11" s="280"/>
      <c r="L11" s="280"/>
      <c r="N11" s="290" t="str">
        <f t="shared" si="3"/>
        <v>2018II.DÖNEM</v>
      </c>
      <c r="O11" s="291">
        <f t="shared" si="4"/>
        <v>2029.5</v>
      </c>
      <c r="P11" s="290">
        <f t="shared" si="5"/>
        <v>1450.9099999999999</v>
      </c>
      <c r="Q11" s="292">
        <f t="shared" si="6"/>
        <v>30</v>
      </c>
    </row>
    <row r="12" spans="1:19">
      <c r="B12" s="259">
        <f>B11+1</f>
        <v>2019</v>
      </c>
      <c r="C12" s="260" t="s">
        <v>66</v>
      </c>
      <c r="D12" s="92"/>
      <c r="E12" s="91"/>
      <c r="F12" s="92"/>
      <c r="G12" s="93"/>
      <c r="H12" s="295">
        <f t="shared" si="1"/>
        <v>0</v>
      </c>
      <c r="I12" s="282">
        <v>30</v>
      </c>
      <c r="J12" s="285">
        <f t="shared" si="2"/>
        <v>0</v>
      </c>
      <c r="K12" s="280"/>
      <c r="L12" s="280"/>
      <c r="N12" s="290" t="str">
        <f t="shared" si="3"/>
        <v>2019I.DÖNEM</v>
      </c>
      <c r="O12" s="291">
        <f t="shared" si="4"/>
        <v>0</v>
      </c>
      <c r="P12" s="290">
        <f t="shared" si="5"/>
        <v>0</v>
      </c>
      <c r="Q12" s="292">
        <f t="shared" si="6"/>
        <v>30</v>
      </c>
    </row>
    <row r="13" spans="1:19" ht="15.75" thickBot="1">
      <c r="B13" s="258">
        <f>B12</f>
        <v>2019</v>
      </c>
      <c r="C13" s="261" t="s">
        <v>67</v>
      </c>
      <c r="D13" s="95"/>
      <c r="E13" s="94"/>
      <c r="F13" s="95"/>
      <c r="G13" s="96"/>
      <c r="H13" s="296">
        <f t="shared" si="1"/>
        <v>0</v>
      </c>
      <c r="I13" s="283">
        <v>30</v>
      </c>
      <c r="J13" s="286">
        <f t="shared" si="2"/>
        <v>0</v>
      </c>
      <c r="K13" s="280"/>
      <c r="L13" s="280"/>
      <c r="N13" s="290" t="str">
        <f t="shared" si="3"/>
        <v>2019II.DÖNEM</v>
      </c>
      <c r="O13" s="291">
        <f t="shared" si="4"/>
        <v>0</v>
      </c>
      <c r="P13" s="290">
        <f t="shared" si="5"/>
        <v>0</v>
      </c>
      <c r="Q13" s="292">
        <f t="shared" si="6"/>
        <v>30</v>
      </c>
    </row>
    <row r="14" spans="1:19">
      <c r="B14" s="259">
        <f>B13+1</f>
        <v>2020</v>
      </c>
      <c r="C14" s="260" t="s">
        <v>66</v>
      </c>
      <c r="D14" s="92"/>
      <c r="E14" s="91"/>
      <c r="F14" s="92"/>
      <c r="G14" s="93"/>
      <c r="H14" s="295">
        <f t="shared" ref="H14:H21" si="9">IF(G14="EKLE",(E14),(E14-F14))</f>
        <v>0</v>
      </c>
      <c r="I14" s="282">
        <v>30</v>
      </c>
      <c r="J14" s="285">
        <f t="shared" si="2"/>
        <v>0</v>
      </c>
      <c r="K14" s="280"/>
      <c r="L14" s="280"/>
      <c r="N14" s="290" t="str">
        <f t="shared" si="3"/>
        <v>2020I.DÖNEM</v>
      </c>
      <c r="O14" s="291">
        <f t="shared" si="4"/>
        <v>0</v>
      </c>
      <c r="P14" s="290">
        <f t="shared" si="5"/>
        <v>0</v>
      </c>
      <c r="Q14" s="292">
        <f t="shared" si="6"/>
        <v>30</v>
      </c>
    </row>
    <row r="15" spans="1:19" ht="15.75" thickBot="1">
      <c r="B15" s="258">
        <f>B14</f>
        <v>2020</v>
      </c>
      <c r="C15" s="261" t="s">
        <v>67</v>
      </c>
      <c r="D15" s="95"/>
      <c r="E15" s="94"/>
      <c r="F15" s="95"/>
      <c r="G15" s="96"/>
      <c r="H15" s="296">
        <f t="shared" si="9"/>
        <v>0</v>
      </c>
      <c r="I15" s="283">
        <v>30</v>
      </c>
      <c r="J15" s="286">
        <f t="shared" si="2"/>
        <v>0</v>
      </c>
      <c r="K15" s="280"/>
      <c r="L15" s="280"/>
      <c r="N15" s="290" t="str">
        <f t="shared" si="3"/>
        <v>2020II.DÖNEM</v>
      </c>
      <c r="O15" s="291">
        <f t="shared" si="4"/>
        <v>0</v>
      </c>
      <c r="P15" s="290">
        <f t="shared" si="5"/>
        <v>0</v>
      </c>
      <c r="Q15" s="292">
        <f t="shared" si="6"/>
        <v>30</v>
      </c>
    </row>
    <row r="16" spans="1:19">
      <c r="B16" s="259">
        <f>B15+1</f>
        <v>2021</v>
      </c>
      <c r="C16" s="260" t="s">
        <v>66</v>
      </c>
      <c r="D16" s="92"/>
      <c r="E16" s="91"/>
      <c r="F16" s="92"/>
      <c r="G16" s="93"/>
      <c r="H16" s="295">
        <f t="shared" si="9"/>
        <v>0</v>
      </c>
      <c r="I16" s="282">
        <v>30</v>
      </c>
      <c r="J16" s="285">
        <f t="shared" si="2"/>
        <v>0</v>
      </c>
      <c r="K16" s="280"/>
      <c r="L16" s="280"/>
      <c r="N16" s="290" t="str">
        <f t="shared" si="3"/>
        <v>2021I.DÖNEM</v>
      </c>
      <c r="O16" s="291">
        <f t="shared" si="4"/>
        <v>0</v>
      </c>
      <c r="P16" s="290">
        <f t="shared" si="5"/>
        <v>0</v>
      </c>
      <c r="Q16" s="292">
        <f t="shared" si="6"/>
        <v>30</v>
      </c>
    </row>
    <row r="17" spans="2:17" ht="15.75" thickBot="1">
      <c r="B17" s="258">
        <f>B16</f>
        <v>2021</v>
      </c>
      <c r="C17" s="261" t="s">
        <v>67</v>
      </c>
      <c r="D17" s="95"/>
      <c r="E17" s="94"/>
      <c r="F17" s="95"/>
      <c r="G17" s="96"/>
      <c r="H17" s="296">
        <f t="shared" si="9"/>
        <v>0</v>
      </c>
      <c r="I17" s="283">
        <v>30</v>
      </c>
      <c r="J17" s="286">
        <f t="shared" si="2"/>
        <v>0</v>
      </c>
      <c r="K17" s="280"/>
      <c r="L17" s="280"/>
      <c r="N17" s="290" t="str">
        <f t="shared" si="3"/>
        <v>2021II.DÖNEM</v>
      </c>
      <c r="O17" s="291">
        <f t="shared" si="4"/>
        <v>0</v>
      </c>
      <c r="P17" s="290">
        <f t="shared" si="5"/>
        <v>0</v>
      </c>
      <c r="Q17" s="292">
        <f t="shared" si="6"/>
        <v>30</v>
      </c>
    </row>
    <row r="18" spans="2:17">
      <c r="B18" s="259">
        <f>B17+1</f>
        <v>2022</v>
      </c>
      <c r="C18" s="260" t="s">
        <v>66</v>
      </c>
      <c r="D18" s="92"/>
      <c r="E18" s="91"/>
      <c r="F18" s="92"/>
      <c r="G18" s="93"/>
      <c r="H18" s="295">
        <f t="shared" si="9"/>
        <v>0</v>
      </c>
      <c r="I18" s="282">
        <v>30</v>
      </c>
      <c r="J18" s="285">
        <f t="shared" si="2"/>
        <v>0</v>
      </c>
      <c r="K18" s="280"/>
      <c r="L18" s="280"/>
      <c r="N18" s="290" t="str">
        <f t="shared" si="3"/>
        <v>2022I.DÖNEM</v>
      </c>
      <c r="O18" s="291">
        <f t="shared" si="4"/>
        <v>0</v>
      </c>
      <c r="P18" s="290">
        <f t="shared" si="5"/>
        <v>0</v>
      </c>
      <c r="Q18" s="292">
        <f t="shared" si="6"/>
        <v>30</v>
      </c>
    </row>
    <row r="19" spans="2:17" ht="15.75" thickBot="1">
      <c r="B19" s="258">
        <f>B18</f>
        <v>2022</v>
      </c>
      <c r="C19" s="261" t="s">
        <v>67</v>
      </c>
      <c r="D19" s="95"/>
      <c r="E19" s="94"/>
      <c r="F19" s="95"/>
      <c r="G19" s="96"/>
      <c r="H19" s="296">
        <f t="shared" si="9"/>
        <v>0</v>
      </c>
      <c r="I19" s="283">
        <v>30</v>
      </c>
      <c r="J19" s="286">
        <f t="shared" si="2"/>
        <v>0</v>
      </c>
      <c r="K19" s="280"/>
      <c r="L19" s="280"/>
      <c r="N19" s="290" t="str">
        <f t="shared" si="3"/>
        <v>2022II.DÖNEM</v>
      </c>
      <c r="O19" s="291">
        <f t="shared" si="4"/>
        <v>0</v>
      </c>
      <c r="P19" s="290">
        <f t="shared" si="5"/>
        <v>0</v>
      </c>
      <c r="Q19" s="292">
        <f t="shared" si="6"/>
        <v>30</v>
      </c>
    </row>
    <row r="20" spans="2:17">
      <c r="B20" s="259">
        <f>B19+1</f>
        <v>2023</v>
      </c>
      <c r="C20" s="260" t="s">
        <v>66</v>
      </c>
      <c r="D20" s="92"/>
      <c r="E20" s="91"/>
      <c r="F20" s="92"/>
      <c r="G20" s="93"/>
      <c r="H20" s="295">
        <f t="shared" si="9"/>
        <v>0</v>
      </c>
      <c r="I20" s="282">
        <v>30</v>
      </c>
      <c r="J20" s="285">
        <f t="shared" si="2"/>
        <v>0</v>
      </c>
      <c r="K20" s="280"/>
      <c r="L20" s="280"/>
      <c r="N20" s="290" t="str">
        <f t="shared" si="3"/>
        <v>2023I.DÖNEM</v>
      </c>
      <c r="O20" s="291">
        <f t="shared" si="4"/>
        <v>0</v>
      </c>
      <c r="P20" s="290">
        <f t="shared" si="5"/>
        <v>0</v>
      </c>
      <c r="Q20" s="292">
        <f t="shared" si="6"/>
        <v>30</v>
      </c>
    </row>
    <row r="21" spans="2:17" ht="15.75" thickBot="1">
      <c r="B21" s="258">
        <f>B20</f>
        <v>2023</v>
      </c>
      <c r="C21" s="261" t="s">
        <v>67</v>
      </c>
      <c r="D21" s="95"/>
      <c r="E21" s="94"/>
      <c r="F21" s="95"/>
      <c r="G21" s="96"/>
      <c r="H21" s="296">
        <f t="shared" si="9"/>
        <v>0</v>
      </c>
      <c r="I21" s="283">
        <v>30</v>
      </c>
      <c r="J21" s="286">
        <f t="shared" si="2"/>
        <v>0</v>
      </c>
      <c r="K21" s="280"/>
      <c r="L21" s="280"/>
      <c r="N21" s="290" t="str">
        <f t="shared" si="3"/>
        <v>2023II.DÖNEM</v>
      </c>
      <c r="O21" s="291">
        <f t="shared" si="4"/>
        <v>0</v>
      </c>
      <c r="P21" s="290">
        <f t="shared" si="5"/>
        <v>0</v>
      </c>
      <c r="Q21" s="292">
        <f t="shared" si="6"/>
        <v>30</v>
      </c>
    </row>
    <row r="22" spans="2:17">
      <c r="B22" s="1"/>
    </row>
    <row r="23" spans="2:17">
      <c r="B23" s="1"/>
    </row>
    <row r="24" spans="2:17">
      <c r="B24" s="1"/>
    </row>
    <row r="25" spans="2:17" hidden="1">
      <c r="B25" s="1"/>
    </row>
    <row r="26" spans="2:17" hidden="1">
      <c r="B26" s="262">
        <f>B4</f>
        <v>2015</v>
      </c>
    </row>
    <row r="27" spans="2:17" hidden="1">
      <c r="B27" s="262">
        <f>B26+1</f>
        <v>2016</v>
      </c>
    </row>
    <row r="28" spans="2:17" hidden="1">
      <c r="B28" s="262">
        <f t="shared" ref="B28:B34" si="10">B27+1</f>
        <v>2017</v>
      </c>
    </row>
    <row r="29" spans="2:17" hidden="1">
      <c r="B29" s="262">
        <f t="shared" si="10"/>
        <v>2018</v>
      </c>
    </row>
    <row r="30" spans="2:17" hidden="1">
      <c r="B30" s="262">
        <f t="shared" si="10"/>
        <v>2019</v>
      </c>
    </row>
    <row r="31" spans="2:17" hidden="1">
      <c r="B31" s="262">
        <f t="shared" si="10"/>
        <v>2020</v>
      </c>
    </row>
    <row r="32" spans="2:17" hidden="1">
      <c r="B32" s="262">
        <f t="shared" si="10"/>
        <v>2021</v>
      </c>
    </row>
    <row r="33" spans="2:2" hidden="1">
      <c r="B33" s="262">
        <f t="shared" si="10"/>
        <v>2022</v>
      </c>
    </row>
    <row r="34" spans="2:2" hidden="1">
      <c r="B34" s="262">
        <f t="shared" si="10"/>
        <v>2023</v>
      </c>
    </row>
    <row r="35" spans="2:2" hidden="1">
      <c r="B35" s="1"/>
    </row>
    <row r="36" spans="2:2" hidden="1">
      <c r="B36" s="1"/>
    </row>
  </sheetData>
  <sheetProtection password="C93F" sheet="1" objects="1" scenarios="1" selectLockedCells="1"/>
  <mergeCells count="2">
    <mergeCell ref="F3:G3"/>
    <mergeCell ref="B1:J1"/>
  </mergeCells>
  <dataValidations count="2">
    <dataValidation type="list" allowBlank="1" showInputMessage="1" showErrorMessage="1" sqref="G4:G21">
      <formula1>"EKLE,ÇIKAR"</formula1>
    </dataValidation>
    <dataValidation type="whole" allowBlank="1" showInputMessage="1" showErrorMessage="1" errorTitle="DİKKAT!" error="-Asgari ücretin net tutarının yüzde 30’undan aşağı ücret ödenemez._x000a_-Yada çok mu yüksek rakam yazdınız._x000a_-Rakam değeri yazınız" sqref="I4:I21">
      <formula1>30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blackAndWhite="1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X56"/>
  <sheetViews>
    <sheetView showGridLines="0" showRowColHeaders="0" showZeros="0" zoomScale="80" zoomScaleNormal="80" workbookViewId="0"/>
  </sheetViews>
  <sheetFormatPr defaultRowHeight="15"/>
  <cols>
    <col min="1" max="1" width="2.140625" style="1" customWidth="1"/>
    <col min="2" max="2" width="3.5703125" style="1" hidden="1" customWidth="1"/>
    <col min="3" max="3" width="3.140625" style="2" customWidth="1"/>
    <col min="4" max="4" width="16.5703125" style="1" customWidth="1"/>
    <col min="5" max="5" width="8.28515625" style="1" customWidth="1"/>
    <col min="6" max="6" width="9" style="1" customWidth="1"/>
    <col min="7" max="7" width="8.85546875" style="1" customWidth="1"/>
    <col min="8" max="8" width="12.85546875" style="1" customWidth="1"/>
    <col min="9" max="15" width="3.42578125" style="1" bestFit="1" customWidth="1"/>
    <col min="16" max="16" width="0.42578125" style="1" hidden="1" customWidth="1"/>
    <col min="17" max="81" width="2.42578125" style="1" hidden="1" customWidth="1"/>
    <col min="82" max="82" width="3.5703125" style="1" customWidth="1"/>
    <col min="83" max="113" width="3" style="1" customWidth="1"/>
    <col min="114" max="115" width="3.28515625" style="1" customWidth="1"/>
    <col min="116" max="116" width="4.28515625" style="3" customWidth="1"/>
    <col min="117" max="117" width="12.140625" style="1" customWidth="1"/>
    <col min="118" max="118" width="0.85546875" style="1" customWidth="1"/>
    <col min="119" max="119" width="2.28515625" style="1" hidden="1" customWidth="1"/>
    <col min="120" max="121" width="0" style="1" hidden="1" customWidth="1"/>
    <col min="122" max="122" width="2.28515625" style="1" hidden="1" customWidth="1"/>
    <col min="123" max="123" width="10.85546875" style="1" hidden="1" customWidth="1"/>
    <col min="124" max="124" width="5.5703125" style="4" hidden="1" customWidth="1"/>
    <col min="125" max="125" width="1" style="1" hidden="1" customWidth="1"/>
    <col min="126" max="126" width="7.7109375" style="1" hidden="1" customWidth="1"/>
    <col min="127" max="127" width="4.85546875" style="1" hidden="1" customWidth="1"/>
    <col min="128" max="128" width="5.5703125" style="1" hidden="1" customWidth="1"/>
    <col min="129" max="129" width="2.85546875" style="1" hidden="1" customWidth="1"/>
    <col min="130" max="130" width="4.5703125" style="1" hidden="1" customWidth="1"/>
    <col min="131" max="131" width="18.85546875" style="1" hidden="1" customWidth="1"/>
    <col min="132" max="132" width="24.42578125" style="1" hidden="1" customWidth="1"/>
    <col min="133" max="159" width="4.5703125" style="1" hidden="1" customWidth="1"/>
    <col min="160" max="160" width="5.28515625" style="1" hidden="1" customWidth="1"/>
    <col min="161" max="161" width="2.140625" style="1" hidden="1" customWidth="1"/>
    <col min="162" max="162" width="10.85546875" style="1" hidden="1" customWidth="1"/>
    <col min="163" max="166" width="0" style="1" hidden="1" customWidth="1"/>
    <col min="167" max="167" width="21.85546875" style="1" hidden="1" customWidth="1"/>
    <col min="168" max="171" width="0" style="1" hidden="1" customWidth="1"/>
    <col min="172" max="173" width="10.85546875" style="1" hidden="1" customWidth="1"/>
    <col min="174" max="174" width="7.42578125" style="1" hidden="1" customWidth="1"/>
    <col min="175" max="175" width="3.42578125" style="1" hidden="1" customWidth="1"/>
    <col min="176" max="176" width="7.28515625" style="1" hidden="1" customWidth="1"/>
    <col min="177" max="177" width="3.42578125" style="1" hidden="1" customWidth="1"/>
    <col min="178" max="178" width="10.85546875" style="1" hidden="1" customWidth="1"/>
    <col min="179" max="179" width="16.7109375" style="1" hidden="1" customWidth="1"/>
    <col min="180" max="180" width="3.42578125" style="1" hidden="1" customWidth="1"/>
    <col min="181" max="185" width="0" style="1" hidden="1" customWidth="1"/>
    <col min="186" max="16384" width="9.140625" style="1"/>
  </cols>
  <sheetData>
    <row r="1" spans="1:180" ht="19.5" customHeight="1">
      <c r="A1" s="37"/>
      <c r="H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</row>
    <row r="2" spans="1:180" ht="15.75" customHeight="1">
      <c r="E2" s="440" t="s">
        <v>128</v>
      </c>
      <c r="F2" s="440"/>
      <c r="G2" s="440"/>
      <c r="H2" s="97" t="s">
        <v>18</v>
      </c>
      <c r="I2" s="457">
        <v>2018</v>
      </c>
      <c r="J2" s="457"/>
      <c r="K2" s="457"/>
      <c r="L2" s="457" t="s">
        <v>67</v>
      </c>
      <c r="M2" s="457"/>
      <c r="N2" s="457"/>
      <c r="DV2" s="439" t="s">
        <v>31</v>
      </c>
      <c r="DW2" s="218"/>
      <c r="DX2" s="218"/>
    </row>
    <row r="3" spans="1:180">
      <c r="E3" s="440" t="s">
        <v>90</v>
      </c>
      <c r="F3" s="440"/>
      <c r="G3" s="440"/>
      <c r="H3" s="98">
        <f>'ASGARİ ÜCRETLER'!O3</f>
        <v>2029.5</v>
      </c>
      <c r="I3" s="19"/>
      <c r="J3" s="19"/>
      <c r="K3" s="19"/>
      <c r="L3" s="19"/>
      <c r="M3" s="19"/>
      <c r="N3" s="19"/>
      <c r="DV3" s="439"/>
      <c r="DW3" s="218"/>
      <c r="DX3" s="218"/>
    </row>
    <row r="4" spans="1:180">
      <c r="E4" s="440" t="s">
        <v>91</v>
      </c>
      <c r="F4" s="440"/>
      <c r="G4" s="440"/>
      <c r="H4" s="98">
        <f>'ASGARİ ÜCRETLER'!P3</f>
        <v>1450.9099999999999</v>
      </c>
      <c r="I4" s="19"/>
      <c r="J4" s="19"/>
      <c r="K4" s="19"/>
      <c r="L4" s="19"/>
      <c r="M4" s="19"/>
      <c r="N4" s="19"/>
      <c r="DV4" s="439"/>
      <c r="DW4" s="218"/>
      <c r="DX4" s="218"/>
    </row>
    <row r="5" spans="1:180" ht="15.75" customHeight="1">
      <c r="E5" s="441" t="s">
        <v>121</v>
      </c>
      <c r="F5" s="441"/>
      <c r="G5" s="441"/>
      <c r="H5" s="294">
        <f>BORDRO!G5</f>
        <v>30</v>
      </c>
      <c r="I5" s="458" t="str">
        <f>GİRİŞ!C2</f>
        <v>İLKADIM HALK EĞİTİMİ MERKEZİ MÜDÜRLÜĞÜ</v>
      </c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V5" s="439"/>
      <c r="DW5" s="218"/>
      <c r="DX5" s="218"/>
    </row>
    <row r="6" spans="1:180" ht="18" customHeight="1" thickBot="1">
      <c r="C6" s="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O6" s="6" t="str">
        <f>"STAJER ÖĞRENCİ "&amp;I2&amp;" YILI "&amp;L2&amp;" "&amp;AY&amp;" "&amp;"AYI "&amp;"PUANTAJ CETVELİ"</f>
        <v>STAJER ÖĞRENCİ 2018 YILI II.DÖNEM NİSAN AYI PUANTAJ CETVELİ</v>
      </c>
      <c r="DV6" s="439"/>
      <c r="DW6" s="218"/>
      <c r="DX6" s="218"/>
      <c r="DZ6" s="1">
        <f>VLOOKUP((MAX(CE10:DI10)),ED6:EE10,2,0)</f>
        <v>30</v>
      </c>
      <c r="EA6" s="1">
        <f>COUNTIF(CE7:DI7,"X")</f>
        <v>0</v>
      </c>
      <c r="EB6" s="1">
        <f>DZ6-EA6</f>
        <v>30</v>
      </c>
      <c r="ED6" s="24">
        <v>27</v>
      </c>
      <c r="EE6" s="24">
        <v>30</v>
      </c>
    </row>
    <row r="7" spans="1:180" ht="16.5" customHeight="1" thickBot="1">
      <c r="C7" s="52"/>
      <c r="D7" s="421" t="s">
        <v>97</v>
      </c>
      <c r="E7" s="422"/>
      <c r="F7" s="422"/>
      <c r="G7" s="422"/>
      <c r="H7" s="423"/>
      <c r="I7" s="427" t="s">
        <v>65</v>
      </c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9"/>
      <c r="CE7" s="323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5"/>
      <c r="DJ7" s="409" t="s">
        <v>14</v>
      </c>
      <c r="DK7" s="412" t="s">
        <v>68</v>
      </c>
      <c r="DL7" s="415" t="s">
        <v>89</v>
      </c>
      <c r="DM7" s="418" t="s">
        <v>55</v>
      </c>
      <c r="DV7" s="439"/>
      <c r="DW7" s="218"/>
      <c r="DX7" s="218"/>
      <c r="ED7" s="24">
        <v>28</v>
      </c>
      <c r="EE7" s="24">
        <v>30</v>
      </c>
    </row>
    <row r="8" spans="1:180" ht="16.5" hidden="1" customHeight="1">
      <c r="C8" s="53"/>
      <c r="D8" s="424"/>
      <c r="E8" s="425"/>
      <c r="F8" s="425"/>
      <c r="G8" s="425"/>
      <c r="H8" s="426"/>
      <c r="I8" s="430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2"/>
      <c r="CE8" s="54">
        <f t="shared" ref="CE8" si="0">IF(CE7="X",0,(IF(AND(CE10="",CE7="X"),0,1)))</f>
        <v>1</v>
      </c>
      <c r="CF8" s="55">
        <f t="shared" ref="CF8" si="1">IF(CF7="X",0,(IF(AND(CF10="",CF7="X"),0,1)))</f>
        <v>1</v>
      </c>
      <c r="CG8" s="55">
        <f t="shared" ref="CG8" si="2">IF(CG7="X",0,(IF(AND(CG10="",CG7="X"),0,1)))</f>
        <v>1</v>
      </c>
      <c r="CH8" s="55">
        <f t="shared" ref="CH8" si="3">IF(CH7="X",0,(IF(AND(CH10="",CH7="X"),0,1)))</f>
        <v>1</v>
      </c>
      <c r="CI8" s="55">
        <f t="shared" ref="CI8" si="4">IF(CI7="X",0,(IF(AND(CI10="",CI7="X"),0,1)))</f>
        <v>1</v>
      </c>
      <c r="CJ8" s="55">
        <f t="shared" ref="CJ8" si="5">IF(CJ7="X",0,(IF(AND(CJ10="",CJ7="X"),0,1)))</f>
        <v>1</v>
      </c>
      <c r="CK8" s="55">
        <f t="shared" ref="CK8" si="6">IF(CK7="X",0,(IF(AND(CK10="",CK7="X"),0,1)))</f>
        <v>1</v>
      </c>
      <c r="CL8" s="55">
        <f t="shared" ref="CL8" si="7">IF(CL7="X",0,(IF(AND(CL10="",CL7="X"),0,1)))</f>
        <v>1</v>
      </c>
      <c r="CM8" s="55">
        <f t="shared" ref="CM8" si="8">IF(CM7="X",0,(IF(AND(CM10="",CM7="X"),0,1)))</f>
        <v>1</v>
      </c>
      <c r="CN8" s="55">
        <f t="shared" ref="CN8" si="9">IF(CN7="X",0,(IF(AND(CN10="",CN7="X"),0,1)))</f>
        <v>1</v>
      </c>
      <c r="CO8" s="55">
        <f t="shared" ref="CO8" si="10">IF(CO7="X",0,(IF(AND(CO10="",CO7="X"),0,1)))</f>
        <v>1</v>
      </c>
      <c r="CP8" s="55">
        <f t="shared" ref="CP8" si="11">IF(CP7="X",0,(IF(AND(CP10="",CP7="X"),0,1)))</f>
        <v>1</v>
      </c>
      <c r="CQ8" s="55">
        <f t="shared" ref="CQ8" si="12">IF(CQ7="X",0,(IF(AND(CQ10="",CQ7="X"),0,1)))</f>
        <v>1</v>
      </c>
      <c r="CR8" s="55">
        <f t="shared" ref="CR8" si="13">IF(CR7="X",0,(IF(AND(CR10="",CR7="X"),0,1)))</f>
        <v>1</v>
      </c>
      <c r="CS8" s="55">
        <f t="shared" ref="CS8" si="14">IF(CS7="X",0,(IF(AND(CS10="",CS7="X"),0,1)))</f>
        <v>1</v>
      </c>
      <c r="CT8" s="55">
        <f t="shared" ref="CT8" si="15">IF(CT7="X",0,(IF(AND(CT10="",CT7="X"),0,1)))</f>
        <v>1</v>
      </c>
      <c r="CU8" s="55">
        <f t="shared" ref="CU8" si="16">IF(CU7="X",0,(IF(AND(CU10="",CU7="X"),0,1)))</f>
        <v>1</v>
      </c>
      <c r="CV8" s="55">
        <f t="shared" ref="CV8" si="17">IF(CV7="X",0,(IF(AND(CV10="",CV7="X"),0,1)))</f>
        <v>1</v>
      </c>
      <c r="CW8" s="55">
        <f t="shared" ref="CW8" si="18">IF(CW7="X",0,(IF(AND(CW10="",CW7="X"),0,1)))</f>
        <v>1</v>
      </c>
      <c r="CX8" s="55">
        <f t="shared" ref="CX8" si="19">IF(CX7="X",0,(IF(AND(CX10="",CX7="X"),0,1)))</f>
        <v>1</v>
      </c>
      <c r="CY8" s="55">
        <f t="shared" ref="CY8" si="20">IF(CY7="X",0,(IF(AND(CY10="",CY7="X"),0,1)))</f>
        <v>1</v>
      </c>
      <c r="CZ8" s="55">
        <f t="shared" ref="CZ8" si="21">IF(CZ7="X",0,(IF(AND(CZ10="",CZ7="X"),0,1)))</f>
        <v>1</v>
      </c>
      <c r="DA8" s="55">
        <f t="shared" ref="DA8" si="22">IF(DA7="X",0,(IF(AND(DA10="",DA7="X"),0,1)))</f>
        <v>1</v>
      </c>
      <c r="DB8" s="55">
        <f t="shared" ref="DB8" si="23">IF(DB7="X",0,(IF(AND(DB10="",DB7="X"),0,1)))</f>
        <v>1</v>
      </c>
      <c r="DC8" s="55">
        <f t="shared" ref="DC8" si="24">IF(DC7="X",0,(IF(AND(DC10="",DC7="X"),0,1)))</f>
        <v>1</v>
      </c>
      <c r="DD8" s="55">
        <f t="shared" ref="DD8" si="25">IF(DD7="X",0,(IF(AND(DD10="",DD7="X"),0,1)))</f>
        <v>1</v>
      </c>
      <c r="DE8" s="55">
        <f t="shared" ref="DE8" si="26">IF(DE7="X",0,(IF(AND(DE10="",DE7="X"),0,1)))</f>
        <v>1</v>
      </c>
      <c r="DF8" s="55">
        <f t="shared" ref="DF8" si="27">IF(DF7="X",0,(IF(AND(DF10="",DF7="X"),0,1)))</f>
        <v>1</v>
      </c>
      <c r="DG8" s="55">
        <f t="shared" ref="DG8" si="28">IF(DG7="X",0,(IF(AND(DG10="",DG7="X"),0,1)))</f>
        <v>1</v>
      </c>
      <c r="DH8" s="55">
        <f t="shared" ref="DH8" si="29">IF(DH7="X",0,(IF(AND(DH10="",DH7="X"),0,1)))</f>
        <v>1</v>
      </c>
      <c r="DI8" s="56">
        <f t="shared" ref="DI8" si="30">IF(DI7="X",0,(IF(AND(DI10="",DI7="X"),0,1)))</f>
        <v>1</v>
      </c>
      <c r="DJ8" s="410"/>
      <c r="DK8" s="413"/>
      <c r="DL8" s="416"/>
      <c r="DM8" s="419"/>
      <c r="ED8" s="24">
        <v>29</v>
      </c>
      <c r="EE8" s="24">
        <v>30</v>
      </c>
    </row>
    <row r="9" spans="1:180" ht="32.25" hidden="1" customHeight="1" thickBot="1">
      <c r="C9" s="57"/>
      <c r="D9" s="424"/>
      <c r="E9" s="425"/>
      <c r="F9" s="425"/>
      <c r="G9" s="425"/>
      <c r="H9" s="426"/>
      <c r="I9" s="430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2"/>
      <c r="CE9" s="58">
        <v>1</v>
      </c>
      <c r="CF9" s="59">
        <v>2</v>
      </c>
      <c r="CG9" s="59">
        <v>3</v>
      </c>
      <c r="CH9" s="59">
        <v>4</v>
      </c>
      <c r="CI9" s="59">
        <v>5</v>
      </c>
      <c r="CJ9" s="59">
        <v>6</v>
      </c>
      <c r="CK9" s="59">
        <v>7</v>
      </c>
      <c r="CL9" s="59">
        <v>8</v>
      </c>
      <c r="CM9" s="59">
        <v>9</v>
      </c>
      <c r="CN9" s="59">
        <v>10</v>
      </c>
      <c r="CO9" s="59">
        <v>11</v>
      </c>
      <c r="CP9" s="59">
        <v>12</v>
      </c>
      <c r="CQ9" s="59">
        <v>13</v>
      </c>
      <c r="CR9" s="59">
        <v>14</v>
      </c>
      <c r="CS9" s="59">
        <v>15</v>
      </c>
      <c r="CT9" s="59">
        <v>16</v>
      </c>
      <c r="CU9" s="59">
        <v>17</v>
      </c>
      <c r="CV9" s="59">
        <v>18</v>
      </c>
      <c r="CW9" s="59">
        <v>19</v>
      </c>
      <c r="CX9" s="59">
        <v>20</v>
      </c>
      <c r="CY9" s="59">
        <v>21</v>
      </c>
      <c r="CZ9" s="59">
        <v>22</v>
      </c>
      <c r="DA9" s="59">
        <v>23</v>
      </c>
      <c r="DB9" s="59">
        <v>24</v>
      </c>
      <c r="DC9" s="59">
        <v>25</v>
      </c>
      <c r="DD9" s="59">
        <v>26</v>
      </c>
      <c r="DE9" s="59">
        <v>27</v>
      </c>
      <c r="DF9" s="59">
        <v>28</v>
      </c>
      <c r="DG9" s="59">
        <v>29</v>
      </c>
      <c r="DH9" s="59">
        <v>30</v>
      </c>
      <c r="DI9" s="60">
        <v>31</v>
      </c>
      <c r="DJ9" s="410"/>
      <c r="DK9" s="413"/>
      <c r="DL9" s="416"/>
      <c r="DM9" s="419"/>
      <c r="ED9" s="24">
        <v>30</v>
      </c>
      <c r="EE9" s="24">
        <v>30</v>
      </c>
    </row>
    <row r="10" spans="1:180" ht="15.75" customHeight="1" thickBot="1">
      <c r="C10" s="403" t="s">
        <v>33</v>
      </c>
      <c r="D10" s="424"/>
      <c r="E10" s="425"/>
      <c r="F10" s="425"/>
      <c r="G10" s="425"/>
      <c r="H10" s="426"/>
      <c r="I10" s="430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2"/>
      <c r="CE10" s="61">
        <f>IF(CE12&lt;&gt;"",CE9,"")</f>
        <v>1</v>
      </c>
      <c r="CF10" s="62">
        <f t="shared" ref="CF10:DI10" si="31">IF(CF12&lt;&gt;"",CF9,"")</f>
        <v>2</v>
      </c>
      <c r="CG10" s="62">
        <f t="shared" si="31"/>
        <v>3</v>
      </c>
      <c r="CH10" s="62">
        <f t="shared" si="31"/>
        <v>4</v>
      </c>
      <c r="CI10" s="62">
        <f t="shared" si="31"/>
        <v>5</v>
      </c>
      <c r="CJ10" s="62">
        <f t="shared" si="31"/>
        <v>6</v>
      </c>
      <c r="CK10" s="62">
        <f t="shared" si="31"/>
        <v>7</v>
      </c>
      <c r="CL10" s="62">
        <f t="shared" si="31"/>
        <v>8</v>
      </c>
      <c r="CM10" s="62">
        <f t="shared" si="31"/>
        <v>9</v>
      </c>
      <c r="CN10" s="62">
        <f t="shared" si="31"/>
        <v>10</v>
      </c>
      <c r="CO10" s="62">
        <f t="shared" si="31"/>
        <v>11</v>
      </c>
      <c r="CP10" s="62">
        <f t="shared" si="31"/>
        <v>12</v>
      </c>
      <c r="CQ10" s="62">
        <f t="shared" si="31"/>
        <v>13</v>
      </c>
      <c r="CR10" s="62">
        <f t="shared" si="31"/>
        <v>14</v>
      </c>
      <c r="CS10" s="62">
        <f t="shared" si="31"/>
        <v>15</v>
      </c>
      <c r="CT10" s="62">
        <f t="shared" si="31"/>
        <v>16</v>
      </c>
      <c r="CU10" s="62">
        <f t="shared" si="31"/>
        <v>17</v>
      </c>
      <c r="CV10" s="62">
        <f t="shared" si="31"/>
        <v>18</v>
      </c>
      <c r="CW10" s="62">
        <f t="shared" si="31"/>
        <v>19</v>
      </c>
      <c r="CX10" s="62">
        <f t="shared" si="31"/>
        <v>20</v>
      </c>
      <c r="CY10" s="62">
        <f t="shared" si="31"/>
        <v>21</v>
      </c>
      <c r="CZ10" s="62">
        <f t="shared" si="31"/>
        <v>22</v>
      </c>
      <c r="DA10" s="62">
        <f t="shared" si="31"/>
        <v>23</v>
      </c>
      <c r="DB10" s="62">
        <f t="shared" si="31"/>
        <v>24</v>
      </c>
      <c r="DC10" s="62">
        <f t="shared" si="31"/>
        <v>25</v>
      </c>
      <c r="DD10" s="62">
        <f t="shared" si="31"/>
        <v>26</v>
      </c>
      <c r="DE10" s="62">
        <f t="shared" si="31"/>
        <v>27</v>
      </c>
      <c r="DF10" s="62">
        <f t="shared" si="31"/>
        <v>28</v>
      </c>
      <c r="DG10" s="62">
        <f t="shared" si="31"/>
        <v>29</v>
      </c>
      <c r="DH10" s="62">
        <f t="shared" si="31"/>
        <v>30</v>
      </c>
      <c r="DI10" s="63" t="str">
        <f t="shared" si="31"/>
        <v/>
      </c>
      <c r="DJ10" s="410"/>
      <c r="DK10" s="413"/>
      <c r="DL10" s="416"/>
      <c r="DM10" s="419"/>
      <c r="DV10" s="405" t="s">
        <v>94</v>
      </c>
      <c r="DW10" s="408" t="s">
        <v>35</v>
      </c>
      <c r="DX10" s="400" t="s">
        <v>21</v>
      </c>
      <c r="ED10" s="24">
        <v>31</v>
      </c>
      <c r="EE10" s="24">
        <v>30</v>
      </c>
    </row>
    <row r="11" spans="1:180" s="7" customFormat="1" ht="28.5" hidden="1" customHeight="1" thickBot="1">
      <c r="C11" s="403"/>
      <c r="D11" s="64"/>
      <c r="E11" s="65"/>
      <c r="F11" s="65"/>
      <c r="G11" s="65"/>
      <c r="H11" s="65"/>
      <c r="I11" s="326"/>
      <c r="J11" s="224"/>
      <c r="K11" s="224"/>
      <c r="L11" s="224"/>
      <c r="M11" s="224"/>
      <c r="N11" s="224"/>
      <c r="O11" s="224"/>
      <c r="P11" s="224"/>
      <c r="Q11" s="225">
        <f t="shared" ref="Q11" si="32">CE11</f>
        <v>43191</v>
      </c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7"/>
      <c r="AV11" s="227"/>
      <c r="AW11" s="227"/>
      <c r="AX11" s="228">
        <f t="shared" ref="AX11" si="33">CE11</f>
        <v>43191</v>
      </c>
      <c r="AY11" s="229">
        <f>AX11+1</f>
        <v>43192</v>
      </c>
      <c r="AZ11" s="229">
        <f t="shared" ref="AZ11:CB11" si="34">AY11+1</f>
        <v>43193</v>
      </c>
      <c r="BA11" s="229">
        <f t="shared" si="34"/>
        <v>43194</v>
      </c>
      <c r="BB11" s="229">
        <f t="shared" si="34"/>
        <v>43195</v>
      </c>
      <c r="BC11" s="229">
        <f t="shared" si="34"/>
        <v>43196</v>
      </c>
      <c r="BD11" s="229">
        <f t="shared" si="34"/>
        <v>43197</v>
      </c>
      <c r="BE11" s="229">
        <f t="shared" si="34"/>
        <v>43198</v>
      </c>
      <c r="BF11" s="229">
        <f t="shared" si="34"/>
        <v>43199</v>
      </c>
      <c r="BG11" s="229">
        <f t="shared" si="34"/>
        <v>43200</v>
      </c>
      <c r="BH11" s="229">
        <f t="shared" si="34"/>
        <v>43201</v>
      </c>
      <c r="BI11" s="229">
        <f t="shared" si="34"/>
        <v>43202</v>
      </c>
      <c r="BJ11" s="229">
        <f t="shared" si="34"/>
        <v>43203</v>
      </c>
      <c r="BK11" s="229">
        <f t="shared" si="34"/>
        <v>43204</v>
      </c>
      <c r="BL11" s="229">
        <f t="shared" si="34"/>
        <v>43205</v>
      </c>
      <c r="BM11" s="229">
        <f t="shared" si="34"/>
        <v>43206</v>
      </c>
      <c r="BN11" s="229">
        <f t="shared" si="34"/>
        <v>43207</v>
      </c>
      <c r="BO11" s="229">
        <f t="shared" si="34"/>
        <v>43208</v>
      </c>
      <c r="BP11" s="229">
        <f t="shared" si="34"/>
        <v>43209</v>
      </c>
      <c r="BQ11" s="229">
        <f t="shared" si="34"/>
        <v>43210</v>
      </c>
      <c r="BR11" s="229">
        <f t="shared" si="34"/>
        <v>43211</v>
      </c>
      <c r="BS11" s="229">
        <f t="shared" si="34"/>
        <v>43212</v>
      </c>
      <c r="BT11" s="229">
        <f t="shared" si="34"/>
        <v>43213</v>
      </c>
      <c r="BU11" s="229">
        <f t="shared" si="34"/>
        <v>43214</v>
      </c>
      <c r="BV11" s="229">
        <f t="shared" si="34"/>
        <v>43215</v>
      </c>
      <c r="BW11" s="229">
        <f t="shared" si="34"/>
        <v>43216</v>
      </c>
      <c r="BX11" s="229">
        <f t="shared" si="34"/>
        <v>43217</v>
      </c>
      <c r="BY11" s="229">
        <f t="shared" si="34"/>
        <v>43218</v>
      </c>
      <c r="BZ11" s="229">
        <f t="shared" si="34"/>
        <v>43219</v>
      </c>
      <c r="CA11" s="229">
        <f t="shared" si="34"/>
        <v>43220</v>
      </c>
      <c r="CB11" s="229">
        <f t="shared" si="34"/>
        <v>43221</v>
      </c>
      <c r="CC11" s="229"/>
      <c r="CD11" s="230"/>
      <c r="CE11" s="66">
        <f>DS31</f>
        <v>43191</v>
      </c>
      <c r="CF11" s="67">
        <f>CE11+1</f>
        <v>43192</v>
      </c>
      <c r="CG11" s="67">
        <f t="shared" ref="CG11:DI11" si="35">CF11+1</f>
        <v>43193</v>
      </c>
      <c r="CH11" s="67">
        <f t="shared" si="35"/>
        <v>43194</v>
      </c>
      <c r="CI11" s="67">
        <f t="shared" si="35"/>
        <v>43195</v>
      </c>
      <c r="CJ11" s="67">
        <f t="shared" si="35"/>
        <v>43196</v>
      </c>
      <c r="CK11" s="67">
        <f t="shared" si="35"/>
        <v>43197</v>
      </c>
      <c r="CL11" s="67">
        <f t="shared" si="35"/>
        <v>43198</v>
      </c>
      <c r="CM11" s="67">
        <f t="shared" si="35"/>
        <v>43199</v>
      </c>
      <c r="CN11" s="67">
        <f t="shared" si="35"/>
        <v>43200</v>
      </c>
      <c r="CO11" s="67">
        <f t="shared" si="35"/>
        <v>43201</v>
      </c>
      <c r="CP11" s="67">
        <f t="shared" si="35"/>
        <v>43202</v>
      </c>
      <c r="CQ11" s="67">
        <f t="shared" si="35"/>
        <v>43203</v>
      </c>
      <c r="CR11" s="67">
        <f t="shared" si="35"/>
        <v>43204</v>
      </c>
      <c r="CS11" s="67">
        <f t="shared" si="35"/>
        <v>43205</v>
      </c>
      <c r="CT11" s="67">
        <f t="shared" si="35"/>
        <v>43206</v>
      </c>
      <c r="CU11" s="67">
        <f t="shared" si="35"/>
        <v>43207</v>
      </c>
      <c r="CV11" s="67">
        <f t="shared" si="35"/>
        <v>43208</v>
      </c>
      <c r="CW11" s="67">
        <f t="shared" si="35"/>
        <v>43209</v>
      </c>
      <c r="CX11" s="67">
        <f t="shared" si="35"/>
        <v>43210</v>
      </c>
      <c r="CY11" s="67">
        <f t="shared" si="35"/>
        <v>43211</v>
      </c>
      <c r="CZ11" s="67">
        <f t="shared" si="35"/>
        <v>43212</v>
      </c>
      <c r="DA11" s="67">
        <f t="shared" si="35"/>
        <v>43213</v>
      </c>
      <c r="DB11" s="67">
        <f t="shared" si="35"/>
        <v>43214</v>
      </c>
      <c r="DC11" s="67">
        <f t="shared" si="35"/>
        <v>43215</v>
      </c>
      <c r="DD11" s="67">
        <f t="shared" si="35"/>
        <v>43216</v>
      </c>
      <c r="DE11" s="67">
        <f t="shared" si="35"/>
        <v>43217</v>
      </c>
      <c r="DF11" s="67">
        <f t="shared" si="35"/>
        <v>43218</v>
      </c>
      <c r="DG11" s="67">
        <f t="shared" si="35"/>
        <v>43219</v>
      </c>
      <c r="DH11" s="67">
        <f t="shared" si="35"/>
        <v>43220</v>
      </c>
      <c r="DI11" s="68">
        <f t="shared" si="35"/>
        <v>43221</v>
      </c>
      <c r="DJ11" s="410"/>
      <c r="DK11" s="413"/>
      <c r="DL11" s="416"/>
      <c r="DM11" s="419"/>
      <c r="DT11" s="8"/>
      <c r="DV11" s="406"/>
      <c r="DW11" s="406"/>
      <c r="DX11" s="401"/>
    </row>
    <row r="12" spans="1:180" ht="51.75" customHeight="1">
      <c r="C12" s="403"/>
      <c r="D12" s="436" t="s">
        <v>34</v>
      </c>
      <c r="E12" s="437"/>
      <c r="F12" s="437"/>
      <c r="G12" s="437"/>
      <c r="H12" s="438"/>
      <c r="I12" s="327" t="s">
        <v>36</v>
      </c>
      <c r="J12" s="328" t="s">
        <v>37</v>
      </c>
      <c r="K12" s="328" t="s">
        <v>38</v>
      </c>
      <c r="L12" s="328" t="s">
        <v>39</v>
      </c>
      <c r="M12" s="328" t="s">
        <v>40</v>
      </c>
      <c r="N12" s="329" t="s">
        <v>41</v>
      </c>
      <c r="O12" s="329" t="s">
        <v>42</v>
      </c>
      <c r="P12" s="231"/>
      <c r="Q12" s="232">
        <f>CE12</f>
        <v>43191</v>
      </c>
      <c r="R12" s="232">
        <f t="shared" ref="R12:AU12" si="36">CF12</f>
        <v>43192</v>
      </c>
      <c r="S12" s="232">
        <f t="shared" si="36"/>
        <v>43193</v>
      </c>
      <c r="T12" s="232">
        <f t="shared" si="36"/>
        <v>43194</v>
      </c>
      <c r="U12" s="232">
        <f t="shared" si="36"/>
        <v>43195</v>
      </c>
      <c r="V12" s="232">
        <f t="shared" si="36"/>
        <v>43196</v>
      </c>
      <c r="W12" s="232">
        <f t="shared" si="36"/>
        <v>43197</v>
      </c>
      <c r="X12" s="232">
        <f t="shared" si="36"/>
        <v>43198</v>
      </c>
      <c r="Y12" s="232">
        <f t="shared" si="36"/>
        <v>43199</v>
      </c>
      <c r="Z12" s="232">
        <f t="shared" si="36"/>
        <v>43200</v>
      </c>
      <c r="AA12" s="232">
        <f t="shared" si="36"/>
        <v>43201</v>
      </c>
      <c r="AB12" s="232">
        <f t="shared" si="36"/>
        <v>43202</v>
      </c>
      <c r="AC12" s="232">
        <f t="shared" si="36"/>
        <v>43203</v>
      </c>
      <c r="AD12" s="232">
        <f t="shared" si="36"/>
        <v>43204</v>
      </c>
      <c r="AE12" s="232">
        <f t="shared" si="36"/>
        <v>43205</v>
      </c>
      <c r="AF12" s="232">
        <f t="shared" si="36"/>
        <v>43206</v>
      </c>
      <c r="AG12" s="232">
        <f t="shared" si="36"/>
        <v>43207</v>
      </c>
      <c r="AH12" s="232">
        <f t="shared" si="36"/>
        <v>43208</v>
      </c>
      <c r="AI12" s="232">
        <f t="shared" si="36"/>
        <v>43209</v>
      </c>
      <c r="AJ12" s="232">
        <f t="shared" si="36"/>
        <v>43210</v>
      </c>
      <c r="AK12" s="232">
        <f t="shared" si="36"/>
        <v>43211</v>
      </c>
      <c r="AL12" s="232">
        <f t="shared" si="36"/>
        <v>43212</v>
      </c>
      <c r="AM12" s="232">
        <f t="shared" si="36"/>
        <v>43213</v>
      </c>
      <c r="AN12" s="232">
        <f t="shared" si="36"/>
        <v>43214</v>
      </c>
      <c r="AO12" s="232">
        <f t="shared" si="36"/>
        <v>43215</v>
      </c>
      <c r="AP12" s="232">
        <f t="shared" si="36"/>
        <v>43216</v>
      </c>
      <c r="AQ12" s="232">
        <f t="shared" si="36"/>
        <v>43217</v>
      </c>
      <c r="AR12" s="232">
        <f t="shared" si="36"/>
        <v>43218</v>
      </c>
      <c r="AS12" s="232">
        <f t="shared" si="36"/>
        <v>43219</v>
      </c>
      <c r="AT12" s="232">
        <f t="shared" si="36"/>
        <v>43220</v>
      </c>
      <c r="AU12" s="233" t="str">
        <f t="shared" si="36"/>
        <v/>
      </c>
      <c r="AV12" s="233"/>
      <c r="AW12" s="234"/>
      <c r="AX12" s="235">
        <f>CE12</f>
        <v>43191</v>
      </c>
      <c r="AY12" s="235">
        <f t="shared" ref="AY12:CB12" si="37">IF((TEXT(AY11,"AAAA"))=AY,AY11,"")</f>
        <v>43192</v>
      </c>
      <c r="AZ12" s="235">
        <f t="shared" si="37"/>
        <v>43193</v>
      </c>
      <c r="BA12" s="235">
        <f t="shared" si="37"/>
        <v>43194</v>
      </c>
      <c r="BB12" s="235">
        <f t="shared" si="37"/>
        <v>43195</v>
      </c>
      <c r="BC12" s="235">
        <f t="shared" si="37"/>
        <v>43196</v>
      </c>
      <c r="BD12" s="235">
        <f t="shared" si="37"/>
        <v>43197</v>
      </c>
      <c r="BE12" s="235">
        <f t="shared" si="37"/>
        <v>43198</v>
      </c>
      <c r="BF12" s="235">
        <f t="shared" si="37"/>
        <v>43199</v>
      </c>
      <c r="BG12" s="235">
        <f t="shared" si="37"/>
        <v>43200</v>
      </c>
      <c r="BH12" s="235">
        <f t="shared" si="37"/>
        <v>43201</v>
      </c>
      <c r="BI12" s="235">
        <f t="shared" si="37"/>
        <v>43202</v>
      </c>
      <c r="BJ12" s="235">
        <f t="shared" si="37"/>
        <v>43203</v>
      </c>
      <c r="BK12" s="235">
        <f t="shared" si="37"/>
        <v>43204</v>
      </c>
      <c r="BL12" s="235">
        <f t="shared" si="37"/>
        <v>43205</v>
      </c>
      <c r="BM12" s="235">
        <f t="shared" si="37"/>
        <v>43206</v>
      </c>
      <c r="BN12" s="235">
        <f t="shared" si="37"/>
        <v>43207</v>
      </c>
      <c r="BO12" s="235">
        <f t="shared" si="37"/>
        <v>43208</v>
      </c>
      <c r="BP12" s="235">
        <f t="shared" si="37"/>
        <v>43209</v>
      </c>
      <c r="BQ12" s="235">
        <f t="shared" si="37"/>
        <v>43210</v>
      </c>
      <c r="BR12" s="235">
        <f t="shared" si="37"/>
        <v>43211</v>
      </c>
      <c r="BS12" s="235">
        <f t="shared" si="37"/>
        <v>43212</v>
      </c>
      <c r="BT12" s="235">
        <f t="shared" si="37"/>
        <v>43213</v>
      </c>
      <c r="BU12" s="235">
        <f t="shared" si="37"/>
        <v>43214</v>
      </c>
      <c r="BV12" s="235">
        <f t="shared" si="37"/>
        <v>43215</v>
      </c>
      <c r="BW12" s="235">
        <f t="shared" si="37"/>
        <v>43216</v>
      </c>
      <c r="BX12" s="235">
        <f t="shared" si="37"/>
        <v>43217</v>
      </c>
      <c r="BY12" s="235">
        <f t="shared" si="37"/>
        <v>43218</v>
      </c>
      <c r="BZ12" s="235">
        <f t="shared" si="37"/>
        <v>43219</v>
      </c>
      <c r="CA12" s="235">
        <f t="shared" si="37"/>
        <v>43220</v>
      </c>
      <c r="CB12" s="235" t="str">
        <f t="shared" si="37"/>
        <v/>
      </c>
      <c r="CC12" s="235"/>
      <c r="CD12" s="433" t="s">
        <v>95</v>
      </c>
      <c r="CE12" s="69">
        <f>IF((TEXT(CE11,"AAAA"))=AY,CE11,"")</f>
        <v>43191</v>
      </c>
      <c r="CF12" s="70">
        <f t="shared" ref="CF12:DI12" si="38">IF((TEXT(CF11,"AAAA"))=AY,CF11,"")</f>
        <v>43192</v>
      </c>
      <c r="CG12" s="70">
        <f t="shared" si="38"/>
        <v>43193</v>
      </c>
      <c r="CH12" s="70">
        <f t="shared" si="38"/>
        <v>43194</v>
      </c>
      <c r="CI12" s="70">
        <f t="shared" si="38"/>
        <v>43195</v>
      </c>
      <c r="CJ12" s="70">
        <f t="shared" si="38"/>
        <v>43196</v>
      </c>
      <c r="CK12" s="70">
        <f t="shared" si="38"/>
        <v>43197</v>
      </c>
      <c r="CL12" s="70">
        <f t="shared" si="38"/>
        <v>43198</v>
      </c>
      <c r="CM12" s="70">
        <f t="shared" si="38"/>
        <v>43199</v>
      </c>
      <c r="CN12" s="70">
        <f t="shared" si="38"/>
        <v>43200</v>
      </c>
      <c r="CO12" s="70">
        <f t="shared" si="38"/>
        <v>43201</v>
      </c>
      <c r="CP12" s="70">
        <f t="shared" si="38"/>
        <v>43202</v>
      </c>
      <c r="CQ12" s="70">
        <f t="shared" si="38"/>
        <v>43203</v>
      </c>
      <c r="CR12" s="70">
        <f t="shared" si="38"/>
        <v>43204</v>
      </c>
      <c r="CS12" s="70">
        <f t="shared" si="38"/>
        <v>43205</v>
      </c>
      <c r="CT12" s="70">
        <f t="shared" si="38"/>
        <v>43206</v>
      </c>
      <c r="CU12" s="70">
        <f t="shared" si="38"/>
        <v>43207</v>
      </c>
      <c r="CV12" s="70">
        <f t="shared" si="38"/>
        <v>43208</v>
      </c>
      <c r="CW12" s="70">
        <f t="shared" si="38"/>
        <v>43209</v>
      </c>
      <c r="CX12" s="70">
        <f t="shared" si="38"/>
        <v>43210</v>
      </c>
      <c r="CY12" s="70">
        <f t="shared" si="38"/>
        <v>43211</v>
      </c>
      <c r="CZ12" s="70">
        <f t="shared" si="38"/>
        <v>43212</v>
      </c>
      <c r="DA12" s="70">
        <f t="shared" si="38"/>
        <v>43213</v>
      </c>
      <c r="DB12" s="70">
        <f t="shared" si="38"/>
        <v>43214</v>
      </c>
      <c r="DC12" s="70">
        <f t="shared" si="38"/>
        <v>43215</v>
      </c>
      <c r="DD12" s="70">
        <f t="shared" si="38"/>
        <v>43216</v>
      </c>
      <c r="DE12" s="70">
        <f t="shared" si="38"/>
        <v>43217</v>
      </c>
      <c r="DF12" s="70">
        <f t="shared" si="38"/>
        <v>43218</v>
      </c>
      <c r="DG12" s="70">
        <f t="shared" si="38"/>
        <v>43219</v>
      </c>
      <c r="DH12" s="70">
        <f t="shared" si="38"/>
        <v>43220</v>
      </c>
      <c r="DI12" s="71" t="str">
        <f t="shared" si="38"/>
        <v/>
      </c>
      <c r="DJ12" s="410"/>
      <c r="DK12" s="413"/>
      <c r="DL12" s="416"/>
      <c r="DM12" s="419"/>
      <c r="DV12" s="406"/>
      <c r="DW12" s="406"/>
      <c r="DX12" s="401"/>
      <c r="DZ12" s="1">
        <f>CE10</f>
        <v>1</v>
      </c>
      <c r="EA12" s="1">
        <f t="shared" ref="EA12:FD12" si="39">CF10</f>
        <v>2</v>
      </c>
      <c r="EB12" s="1">
        <f t="shared" si="39"/>
        <v>3</v>
      </c>
      <c r="EC12" s="1">
        <f t="shared" si="39"/>
        <v>4</v>
      </c>
      <c r="ED12" s="1">
        <f t="shared" si="39"/>
        <v>5</v>
      </c>
      <c r="EE12" s="1">
        <f t="shared" si="39"/>
        <v>6</v>
      </c>
      <c r="EF12" s="1">
        <f t="shared" si="39"/>
        <v>7</v>
      </c>
      <c r="EG12" s="1">
        <f t="shared" si="39"/>
        <v>8</v>
      </c>
      <c r="EH12" s="1">
        <f t="shared" si="39"/>
        <v>9</v>
      </c>
      <c r="EI12" s="1">
        <f t="shared" si="39"/>
        <v>10</v>
      </c>
      <c r="EJ12" s="1">
        <f t="shared" si="39"/>
        <v>11</v>
      </c>
      <c r="EK12" s="1">
        <f t="shared" si="39"/>
        <v>12</v>
      </c>
      <c r="EL12" s="1">
        <f t="shared" si="39"/>
        <v>13</v>
      </c>
      <c r="EM12" s="1">
        <f t="shared" si="39"/>
        <v>14</v>
      </c>
      <c r="EN12" s="1">
        <f t="shared" si="39"/>
        <v>15</v>
      </c>
      <c r="EO12" s="1">
        <f t="shared" si="39"/>
        <v>16</v>
      </c>
      <c r="EP12" s="1">
        <f t="shared" si="39"/>
        <v>17</v>
      </c>
      <c r="EQ12" s="1">
        <f t="shared" si="39"/>
        <v>18</v>
      </c>
      <c r="ER12" s="1">
        <f t="shared" si="39"/>
        <v>19</v>
      </c>
      <c r="ES12" s="1">
        <f t="shared" si="39"/>
        <v>20</v>
      </c>
      <c r="ET12" s="1">
        <f t="shared" si="39"/>
        <v>21</v>
      </c>
      <c r="EU12" s="1">
        <f t="shared" si="39"/>
        <v>22</v>
      </c>
      <c r="EV12" s="1">
        <f t="shared" si="39"/>
        <v>23</v>
      </c>
      <c r="EW12" s="1">
        <f t="shared" si="39"/>
        <v>24</v>
      </c>
      <c r="EX12" s="1">
        <f t="shared" si="39"/>
        <v>25</v>
      </c>
      <c r="EY12" s="1">
        <f t="shared" si="39"/>
        <v>26</v>
      </c>
      <c r="EZ12" s="1">
        <f t="shared" si="39"/>
        <v>27</v>
      </c>
      <c r="FA12" s="1">
        <f t="shared" si="39"/>
        <v>28</v>
      </c>
      <c r="FB12" s="1">
        <f t="shared" si="39"/>
        <v>29</v>
      </c>
      <c r="FC12" s="1">
        <f t="shared" si="39"/>
        <v>30</v>
      </c>
      <c r="FD12" s="1" t="str">
        <f t="shared" si="39"/>
        <v/>
      </c>
      <c r="FW12" s="1" t="s">
        <v>101</v>
      </c>
    </row>
    <row r="13" spans="1:180" ht="24" hidden="1" customHeight="1">
      <c r="C13" s="403"/>
      <c r="D13" s="253"/>
      <c r="E13" s="72"/>
      <c r="F13" s="73"/>
      <c r="G13" s="73"/>
      <c r="H13" s="74"/>
      <c r="I13" s="330" t="s">
        <v>43</v>
      </c>
      <c r="J13" s="331" t="s">
        <v>44</v>
      </c>
      <c r="K13" s="331" t="s">
        <v>45</v>
      </c>
      <c r="L13" s="331" t="s">
        <v>46</v>
      </c>
      <c r="M13" s="331" t="s">
        <v>47</v>
      </c>
      <c r="N13" s="332" t="s">
        <v>48</v>
      </c>
      <c r="O13" s="332" t="s">
        <v>49</v>
      </c>
      <c r="P13" s="220"/>
      <c r="Q13" s="223" t="str">
        <f>TEXT(Q12,"GGG")</f>
        <v>Paz</v>
      </c>
      <c r="R13" s="223" t="str">
        <f t="shared" ref="R13:AU13" si="40">TEXT(R12,"GGG")</f>
        <v>Pzt</v>
      </c>
      <c r="S13" s="223" t="str">
        <f t="shared" si="40"/>
        <v>Sal</v>
      </c>
      <c r="T13" s="223" t="str">
        <f t="shared" si="40"/>
        <v>Çar</v>
      </c>
      <c r="U13" s="223" t="str">
        <f t="shared" si="40"/>
        <v>Per</v>
      </c>
      <c r="V13" s="223" t="str">
        <f t="shared" si="40"/>
        <v>Cum</v>
      </c>
      <c r="W13" s="223" t="str">
        <f t="shared" si="40"/>
        <v>Cmt</v>
      </c>
      <c r="X13" s="223" t="str">
        <f t="shared" si="40"/>
        <v>Paz</v>
      </c>
      <c r="Y13" s="223" t="str">
        <f t="shared" si="40"/>
        <v>Pzt</v>
      </c>
      <c r="Z13" s="223" t="str">
        <f t="shared" si="40"/>
        <v>Sal</v>
      </c>
      <c r="AA13" s="223" t="str">
        <f t="shared" si="40"/>
        <v>Çar</v>
      </c>
      <c r="AB13" s="223" t="str">
        <f t="shared" si="40"/>
        <v>Per</v>
      </c>
      <c r="AC13" s="223" t="str">
        <f t="shared" si="40"/>
        <v>Cum</v>
      </c>
      <c r="AD13" s="223" t="str">
        <f t="shared" si="40"/>
        <v>Cmt</v>
      </c>
      <c r="AE13" s="223" t="str">
        <f t="shared" si="40"/>
        <v>Paz</v>
      </c>
      <c r="AF13" s="223" t="str">
        <f t="shared" si="40"/>
        <v>Pzt</v>
      </c>
      <c r="AG13" s="223" t="str">
        <f t="shared" si="40"/>
        <v>Sal</v>
      </c>
      <c r="AH13" s="223" t="str">
        <f t="shared" si="40"/>
        <v>Çar</v>
      </c>
      <c r="AI13" s="223" t="str">
        <f t="shared" si="40"/>
        <v>Per</v>
      </c>
      <c r="AJ13" s="223" t="str">
        <f t="shared" si="40"/>
        <v>Cum</v>
      </c>
      <c r="AK13" s="223" t="str">
        <f t="shared" si="40"/>
        <v>Cmt</v>
      </c>
      <c r="AL13" s="223" t="str">
        <f t="shared" si="40"/>
        <v>Paz</v>
      </c>
      <c r="AM13" s="223" t="str">
        <f t="shared" si="40"/>
        <v>Pzt</v>
      </c>
      <c r="AN13" s="223" t="str">
        <f t="shared" si="40"/>
        <v>Sal</v>
      </c>
      <c r="AO13" s="223" t="str">
        <f t="shared" si="40"/>
        <v>Çar</v>
      </c>
      <c r="AP13" s="223" t="str">
        <f t="shared" si="40"/>
        <v>Per</v>
      </c>
      <c r="AQ13" s="223" t="str">
        <f t="shared" si="40"/>
        <v>Cum</v>
      </c>
      <c r="AR13" s="223" t="str">
        <f t="shared" si="40"/>
        <v>Cmt</v>
      </c>
      <c r="AS13" s="223" t="str">
        <f t="shared" si="40"/>
        <v>Paz</v>
      </c>
      <c r="AT13" s="223" t="str">
        <f t="shared" si="40"/>
        <v>Pzt</v>
      </c>
      <c r="AU13" s="223" t="str">
        <f t="shared" si="40"/>
        <v/>
      </c>
      <c r="AV13" s="221"/>
      <c r="AW13" s="222"/>
      <c r="AX13" s="223" t="str">
        <f>TEXT(AX12,"GGG")</f>
        <v>Paz</v>
      </c>
      <c r="AY13" s="223" t="str">
        <f t="shared" ref="AY13:CB13" si="41">TEXT(AY12,"GGG")</f>
        <v>Pzt</v>
      </c>
      <c r="AZ13" s="223" t="str">
        <f t="shared" si="41"/>
        <v>Sal</v>
      </c>
      <c r="BA13" s="223" t="str">
        <f t="shared" si="41"/>
        <v>Çar</v>
      </c>
      <c r="BB13" s="223" t="str">
        <f t="shared" si="41"/>
        <v>Per</v>
      </c>
      <c r="BC13" s="223" t="str">
        <f t="shared" si="41"/>
        <v>Cum</v>
      </c>
      <c r="BD13" s="223" t="str">
        <f t="shared" si="41"/>
        <v>Cmt</v>
      </c>
      <c r="BE13" s="223" t="str">
        <f t="shared" si="41"/>
        <v>Paz</v>
      </c>
      <c r="BF13" s="223" t="str">
        <f t="shared" si="41"/>
        <v>Pzt</v>
      </c>
      <c r="BG13" s="223" t="str">
        <f t="shared" si="41"/>
        <v>Sal</v>
      </c>
      <c r="BH13" s="223" t="str">
        <f t="shared" si="41"/>
        <v>Çar</v>
      </c>
      <c r="BI13" s="223" t="str">
        <f t="shared" si="41"/>
        <v>Per</v>
      </c>
      <c r="BJ13" s="223" t="str">
        <f t="shared" si="41"/>
        <v>Cum</v>
      </c>
      <c r="BK13" s="223" t="str">
        <f t="shared" si="41"/>
        <v>Cmt</v>
      </c>
      <c r="BL13" s="223" t="str">
        <f t="shared" si="41"/>
        <v>Paz</v>
      </c>
      <c r="BM13" s="223" t="str">
        <f t="shared" si="41"/>
        <v>Pzt</v>
      </c>
      <c r="BN13" s="223" t="str">
        <f t="shared" si="41"/>
        <v>Sal</v>
      </c>
      <c r="BO13" s="223" t="str">
        <f t="shared" si="41"/>
        <v>Çar</v>
      </c>
      <c r="BP13" s="223" t="str">
        <f t="shared" si="41"/>
        <v>Per</v>
      </c>
      <c r="BQ13" s="223" t="str">
        <f t="shared" si="41"/>
        <v>Cum</v>
      </c>
      <c r="BR13" s="223" t="str">
        <f t="shared" si="41"/>
        <v>Cmt</v>
      </c>
      <c r="BS13" s="223" t="str">
        <f t="shared" si="41"/>
        <v>Paz</v>
      </c>
      <c r="BT13" s="223" t="str">
        <f t="shared" si="41"/>
        <v>Pzt</v>
      </c>
      <c r="BU13" s="223" t="str">
        <f t="shared" si="41"/>
        <v>Sal</v>
      </c>
      <c r="BV13" s="223" t="str">
        <f t="shared" si="41"/>
        <v>Çar</v>
      </c>
      <c r="BW13" s="223" t="str">
        <f t="shared" si="41"/>
        <v>Per</v>
      </c>
      <c r="BX13" s="223" t="str">
        <f t="shared" si="41"/>
        <v>Cum</v>
      </c>
      <c r="BY13" s="223" t="str">
        <f t="shared" si="41"/>
        <v>Cmt</v>
      </c>
      <c r="BZ13" s="223" t="str">
        <f t="shared" si="41"/>
        <v>Paz</v>
      </c>
      <c r="CA13" s="223" t="str">
        <f t="shared" si="41"/>
        <v>Pzt</v>
      </c>
      <c r="CB13" s="223" t="str">
        <f t="shared" si="41"/>
        <v/>
      </c>
      <c r="CC13" s="223"/>
      <c r="CD13" s="434"/>
      <c r="CE13" s="75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7"/>
      <c r="DJ13" s="410"/>
      <c r="DK13" s="413"/>
      <c r="DL13" s="416"/>
      <c r="DM13" s="419"/>
      <c r="DV13" s="406"/>
      <c r="DW13" s="406"/>
      <c r="DX13" s="401"/>
    </row>
    <row r="14" spans="1:180" ht="33" hidden="1" customHeight="1">
      <c r="C14" s="403"/>
      <c r="D14" s="253"/>
      <c r="E14" s="72"/>
      <c r="F14" s="73"/>
      <c r="G14" s="73"/>
      <c r="H14" s="74"/>
      <c r="I14" s="330" t="str">
        <f>I13&amp;"GÜNDÜZ"</f>
        <v>PztGÜNDÜZ</v>
      </c>
      <c r="J14" s="331" t="str">
        <f>J13&amp;"GÜNDÜZ"</f>
        <v>SalGÜNDÜZ</v>
      </c>
      <c r="K14" s="331" t="str">
        <f>K13&amp;"GÜNDÜZ"</f>
        <v>ÇarGÜNDÜZ</v>
      </c>
      <c r="L14" s="331" t="str">
        <f>L13&amp;"GÜNDÜZ"</f>
        <v>PerGÜNDÜZ</v>
      </c>
      <c r="M14" s="331" t="str">
        <f>M13&amp;"GÜNDÜZ"</f>
        <v>CumGÜNDÜZ</v>
      </c>
      <c r="N14" s="332" t="str">
        <f>N13&amp;N15</f>
        <v>CmtGÜNDÜZ</v>
      </c>
      <c r="O14" s="332" t="str">
        <f>O13&amp;O15</f>
        <v>PazGÜNDÜZ</v>
      </c>
      <c r="P14" s="220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21"/>
      <c r="AV14" s="221"/>
      <c r="AW14" s="222"/>
      <c r="AX14" s="223" t="str">
        <f t="shared" ref="AX14:AY14" si="42">AX13&amp;"GÜNDÜZ"</f>
        <v>PazGÜNDÜZ</v>
      </c>
      <c r="AY14" s="223" t="str">
        <f t="shared" si="42"/>
        <v>PztGÜNDÜZ</v>
      </c>
      <c r="AZ14" s="223" t="str">
        <f>AZ13&amp;"GÜNDÜZ"</f>
        <v>SalGÜNDÜZ</v>
      </c>
      <c r="BA14" s="223" t="str">
        <f t="shared" ref="BA14:CB14" si="43">BA13&amp;"GÜNDÜZ"</f>
        <v>ÇarGÜNDÜZ</v>
      </c>
      <c r="BB14" s="223" t="str">
        <f t="shared" si="43"/>
        <v>PerGÜNDÜZ</v>
      </c>
      <c r="BC14" s="223" t="str">
        <f t="shared" si="43"/>
        <v>CumGÜNDÜZ</v>
      </c>
      <c r="BD14" s="223" t="str">
        <f t="shared" si="43"/>
        <v>CmtGÜNDÜZ</v>
      </c>
      <c r="BE14" s="223" t="str">
        <f t="shared" si="43"/>
        <v>PazGÜNDÜZ</v>
      </c>
      <c r="BF14" s="223" t="str">
        <f t="shared" si="43"/>
        <v>PztGÜNDÜZ</v>
      </c>
      <c r="BG14" s="223" t="str">
        <f t="shared" si="43"/>
        <v>SalGÜNDÜZ</v>
      </c>
      <c r="BH14" s="223" t="str">
        <f t="shared" si="43"/>
        <v>ÇarGÜNDÜZ</v>
      </c>
      <c r="BI14" s="223" t="str">
        <f t="shared" si="43"/>
        <v>PerGÜNDÜZ</v>
      </c>
      <c r="BJ14" s="223" t="str">
        <f t="shared" si="43"/>
        <v>CumGÜNDÜZ</v>
      </c>
      <c r="BK14" s="223" t="str">
        <f t="shared" si="43"/>
        <v>CmtGÜNDÜZ</v>
      </c>
      <c r="BL14" s="223" t="str">
        <f t="shared" si="43"/>
        <v>PazGÜNDÜZ</v>
      </c>
      <c r="BM14" s="223" t="str">
        <f t="shared" si="43"/>
        <v>PztGÜNDÜZ</v>
      </c>
      <c r="BN14" s="223" t="str">
        <f t="shared" si="43"/>
        <v>SalGÜNDÜZ</v>
      </c>
      <c r="BO14" s="223" t="str">
        <f t="shared" si="43"/>
        <v>ÇarGÜNDÜZ</v>
      </c>
      <c r="BP14" s="223" t="str">
        <f t="shared" si="43"/>
        <v>PerGÜNDÜZ</v>
      </c>
      <c r="BQ14" s="223" t="str">
        <f t="shared" si="43"/>
        <v>CumGÜNDÜZ</v>
      </c>
      <c r="BR14" s="223" t="str">
        <f t="shared" si="43"/>
        <v>CmtGÜNDÜZ</v>
      </c>
      <c r="BS14" s="223" t="str">
        <f t="shared" si="43"/>
        <v>PazGÜNDÜZ</v>
      </c>
      <c r="BT14" s="223" t="str">
        <f t="shared" si="43"/>
        <v>PztGÜNDÜZ</v>
      </c>
      <c r="BU14" s="223" t="str">
        <f t="shared" si="43"/>
        <v>SalGÜNDÜZ</v>
      </c>
      <c r="BV14" s="223" t="str">
        <f t="shared" si="43"/>
        <v>ÇarGÜNDÜZ</v>
      </c>
      <c r="BW14" s="223" t="str">
        <f t="shared" si="43"/>
        <v>PerGÜNDÜZ</v>
      </c>
      <c r="BX14" s="223" t="str">
        <f t="shared" si="43"/>
        <v>CumGÜNDÜZ</v>
      </c>
      <c r="BY14" s="223" t="str">
        <f t="shared" si="43"/>
        <v>CmtGÜNDÜZ</v>
      </c>
      <c r="BZ14" s="223" t="str">
        <f t="shared" si="43"/>
        <v>PazGÜNDÜZ</v>
      </c>
      <c r="CA14" s="223" t="str">
        <f t="shared" si="43"/>
        <v>PztGÜNDÜZ</v>
      </c>
      <c r="CB14" s="223" t="str">
        <f t="shared" si="43"/>
        <v>GÜNDÜZ</v>
      </c>
      <c r="CC14" s="223"/>
      <c r="CD14" s="434"/>
      <c r="CE14" s="78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80"/>
      <c r="DJ14" s="410"/>
      <c r="DK14" s="413"/>
      <c r="DL14" s="416"/>
      <c r="DM14" s="419"/>
      <c r="DV14" s="406"/>
      <c r="DW14" s="406"/>
      <c r="DX14" s="401"/>
    </row>
    <row r="15" spans="1:180" ht="40.5" customHeight="1" thickBot="1">
      <c r="C15" s="404"/>
      <c r="D15" s="254" t="s">
        <v>96</v>
      </c>
      <c r="E15" s="81" t="s">
        <v>29</v>
      </c>
      <c r="F15" s="82" t="s">
        <v>73</v>
      </c>
      <c r="G15" s="81" t="s">
        <v>72</v>
      </c>
      <c r="H15" s="83" t="s">
        <v>57</v>
      </c>
      <c r="I15" s="333" t="s">
        <v>50</v>
      </c>
      <c r="J15" s="334" t="s">
        <v>50</v>
      </c>
      <c r="K15" s="334" t="s">
        <v>50</v>
      </c>
      <c r="L15" s="334" t="s">
        <v>50</v>
      </c>
      <c r="M15" s="334" t="s">
        <v>50</v>
      </c>
      <c r="N15" s="335" t="s">
        <v>50</v>
      </c>
      <c r="O15" s="335" t="s">
        <v>50</v>
      </c>
      <c r="P15" s="236"/>
      <c r="Q15" s="237" t="str">
        <f>IF(Q13="CMT","",IF(Q13="PAZ","",Q13&amp;"GÜNDÜZ"))</f>
        <v/>
      </c>
      <c r="R15" s="237" t="str">
        <f t="shared" ref="R15:AU15" si="44">IF(R13="CMT","",IF(R13="PAZ","",R13&amp;"GÜNDÜZ"))</f>
        <v>PztGÜNDÜZ</v>
      </c>
      <c r="S15" s="237" t="str">
        <f t="shared" si="44"/>
        <v>SalGÜNDÜZ</v>
      </c>
      <c r="T15" s="237" t="str">
        <f t="shared" si="44"/>
        <v>ÇarGÜNDÜZ</v>
      </c>
      <c r="U15" s="237" t="str">
        <f t="shared" si="44"/>
        <v>PerGÜNDÜZ</v>
      </c>
      <c r="V15" s="237" t="str">
        <f t="shared" si="44"/>
        <v>CumGÜNDÜZ</v>
      </c>
      <c r="W15" s="237" t="str">
        <f t="shared" si="44"/>
        <v/>
      </c>
      <c r="X15" s="237" t="str">
        <f t="shared" si="44"/>
        <v/>
      </c>
      <c r="Y15" s="237" t="str">
        <f t="shared" si="44"/>
        <v>PztGÜNDÜZ</v>
      </c>
      <c r="Z15" s="237" t="str">
        <f t="shared" si="44"/>
        <v>SalGÜNDÜZ</v>
      </c>
      <c r="AA15" s="237" t="str">
        <f t="shared" si="44"/>
        <v>ÇarGÜNDÜZ</v>
      </c>
      <c r="AB15" s="237" t="str">
        <f t="shared" si="44"/>
        <v>PerGÜNDÜZ</v>
      </c>
      <c r="AC15" s="237" t="str">
        <f t="shared" si="44"/>
        <v>CumGÜNDÜZ</v>
      </c>
      <c r="AD15" s="237" t="str">
        <f t="shared" si="44"/>
        <v/>
      </c>
      <c r="AE15" s="237" t="str">
        <f t="shared" si="44"/>
        <v/>
      </c>
      <c r="AF15" s="237" t="str">
        <f t="shared" si="44"/>
        <v>PztGÜNDÜZ</v>
      </c>
      <c r="AG15" s="237" t="str">
        <f t="shared" si="44"/>
        <v>SalGÜNDÜZ</v>
      </c>
      <c r="AH15" s="237" t="str">
        <f t="shared" si="44"/>
        <v>ÇarGÜNDÜZ</v>
      </c>
      <c r="AI15" s="237" t="str">
        <f t="shared" si="44"/>
        <v>PerGÜNDÜZ</v>
      </c>
      <c r="AJ15" s="237" t="str">
        <f t="shared" si="44"/>
        <v>CumGÜNDÜZ</v>
      </c>
      <c r="AK15" s="237" t="str">
        <f t="shared" si="44"/>
        <v/>
      </c>
      <c r="AL15" s="237" t="str">
        <f t="shared" si="44"/>
        <v/>
      </c>
      <c r="AM15" s="237" t="str">
        <f t="shared" si="44"/>
        <v>PztGÜNDÜZ</v>
      </c>
      <c r="AN15" s="237" t="str">
        <f t="shared" si="44"/>
        <v>SalGÜNDÜZ</v>
      </c>
      <c r="AO15" s="237" t="str">
        <f t="shared" si="44"/>
        <v>ÇarGÜNDÜZ</v>
      </c>
      <c r="AP15" s="237" t="str">
        <f t="shared" si="44"/>
        <v>PerGÜNDÜZ</v>
      </c>
      <c r="AQ15" s="237" t="str">
        <f t="shared" si="44"/>
        <v>CumGÜNDÜZ</v>
      </c>
      <c r="AR15" s="237" t="str">
        <f t="shared" si="44"/>
        <v/>
      </c>
      <c r="AS15" s="237" t="str">
        <f t="shared" si="44"/>
        <v/>
      </c>
      <c r="AT15" s="237" t="str">
        <f t="shared" si="44"/>
        <v>PztGÜNDÜZ</v>
      </c>
      <c r="AU15" s="238" t="str">
        <f t="shared" si="44"/>
        <v>GÜNDÜZ</v>
      </c>
      <c r="AV15" s="239"/>
      <c r="AW15" s="239"/>
      <c r="AX15" s="238" t="str">
        <f>AX13&amp;"GECE"</f>
        <v>PazGECE</v>
      </c>
      <c r="AY15" s="238" t="str">
        <f t="shared" ref="AY15:CB15" si="45">AY13&amp;"GECE"</f>
        <v>PztGECE</v>
      </c>
      <c r="AZ15" s="238" t="str">
        <f t="shared" si="45"/>
        <v>SalGECE</v>
      </c>
      <c r="BA15" s="238" t="str">
        <f t="shared" si="45"/>
        <v>ÇarGECE</v>
      </c>
      <c r="BB15" s="238" t="str">
        <f t="shared" si="45"/>
        <v>PerGECE</v>
      </c>
      <c r="BC15" s="238" t="str">
        <f t="shared" si="45"/>
        <v>CumGECE</v>
      </c>
      <c r="BD15" s="238" t="str">
        <f t="shared" si="45"/>
        <v>CmtGECE</v>
      </c>
      <c r="BE15" s="238" t="str">
        <f t="shared" si="45"/>
        <v>PazGECE</v>
      </c>
      <c r="BF15" s="238" t="str">
        <f t="shared" si="45"/>
        <v>PztGECE</v>
      </c>
      <c r="BG15" s="238" t="str">
        <f t="shared" si="45"/>
        <v>SalGECE</v>
      </c>
      <c r="BH15" s="238" t="str">
        <f t="shared" si="45"/>
        <v>ÇarGECE</v>
      </c>
      <c r="BI15" s="238" t="str">
        <f t="shared" si="45"/>
        <v>PerGECE</v>
      </c>
      <c r="BJ15" s="238" t="str">
        <f t="shared" si="45"/>
        <v>CumGECE</v>
      </c>
      <c r="BK15" s="238" t="str">
        <f t="shared" si="45"/>
        <v>CmtGECE</v>
      </c>
      <c r="BL15" s="238" t="str">
        <f t="shared" si="45"/>
        <v>PazGECE</v>
      </c>
      <c r="BM15" s="238" t="str">
        <f t="shared" si="45"/>
        <v>PztGECE</v>
      </c>
      <c r="BN15" s="238" t="str">
        <f t="shared" si="45"/>
        <v>SalGECE</v>
      </c>
      <c r="BO15" s="238" t="str">
        <f t="shared" si="45"/>
        <v>ÇarGECE</v>
      </c>
      <c r="BP15" s="238" t="str">
        <f t="shared" si="45"/>
        <v>PerGECE</v>
      </c>
      <c r="BQ15" s="238" t="str">
        <f t="shared" si="45"/>
        <v>CumGECE</v>
      </c>
      <c r="BR15" s="238" t="str">
        <f t="shared" si="45"/>
        <v>CmtGECE</v>
      </c>
      <c r="BS15" s="238" t="str">
        <f t="shared" si="45"/>
        <v>PazGECE</v>
      </c>
      <c r="BT15" s="238" t="str">
        <f t="shared" si="45"/>
        <v>PztGECE</v>
      </c>
      <c r="BU15" s="238" t="str">
        <f t="shared" si="45"/>
        <v>SalGECE</v>
      </c>
      <c r="BV15" s="238" t="str">
        <f t="shared" si="45"/>
        <v>ÇarGECE</v>
      </c>
      <c r="BW15" s="238" t="str">
        <f t="shared" si="45"/>
        <v>PerGECE</v>
      </c>
      <c r="BX15" s="238" t="str">
        <f t="shared" si="45"/>
        <v>CumGECE</v>
      </c>
      <c r="BY15" s="238" t="str">
        <f t="shared" si="45"/>
        <v>CmtGECE</v>
      </c>
      <c r="BZ15" s="238" t="str">
        <f t="shared" si="45"/>
        <v>PazGECE</v>
      </c>
      <c r="CA15" s="238" t="str">
        <f t="shared" si="45"/>
        <v>PztGECE</v>
      </c>
      <c r="CB15" s="238" t="str">
        <f t="shared" si="45"/>
        <v>GECE</v>
      </c>
      <c r="CC15" s="238"/>
      <c r="CD15" s="435"/>
      <c r="CE15" s="84" t="str">
        <f>TEXT(CE12,"GGGG")</f>
        <v>Pazar</v>
      </c>
      <c r="CF15" s="85" t="str">
        <f t="shared" ref="CF15:DI15" si="46">TEXT(CF12,"GGGG")</f>
        <v>Pazartesi</v>
      </c>
      <c r="CG15" s="85" t="str">
        <f t="shared" si="46"/>
        <v>Salı</v>
      </c>
      <c r="CH15" s="85" t="str">
        <f t="shared" si="46"/>
        <v>Çarşamba</v>
      </c>
      <c r="CI15" s="85" t="str">
        <f t="shared" si="46"/>
        <v>Perşembe</v>
      </c>
      <c r="CJ15" s="85" t="str">
        <f t="shared" si="46"/>
        <v>Cuma</v>
      </c>
      <c r="CK15" s="85" t="str">
        <f t="shared" si="46"/>
        <v>Cumartesi</v>
      </c>
      <c r="CL15" s="85" t="str">
        <f t="shared" si="46"/>
        <v>Pazar</v>
      </c>
      <c r="CM15" s="85" t="str">
        <f t="shared" si="46"/>
        <v>Pazartesi</v>
      </c>
      <c r="CN15" s="85" t="str">
        <f t="shared" si="46"/>
        <v>Salı</v>
      </c>
      <c r="CO15" s="85" t="str">
        <f t="shared" si="46"/>
        <v>Çarşamba</v>
      </c>
      <c r="CP15" s="85" t="str">
        <f t="shared" si="46"/>
        <v>Perşembe</v>
      </c>
      <c r="CQ15" s="85" t="str">
        <f t="shared" si="46"/>
        <v>Cuma</v>
      </c>
      <c r="CR15" s="85" t="str">
        <f t="shared" si="46"/>
        <v>Cumartesi</v>
      </c>
      <c r="CS15" s="85" t="str">
        <f t="shared" si="46"/>
        <v>Pazar</v>
      </c>
      <c r="CT15" s="85" t="str">
        <f t="shared" si="46"/>
        <v>Pazartesi</v>
      </c>
      <c r="CU15" s="85" t="str">
        <f t="shared" si="46"/>
        <v>Salı</v>
      </c>
      <c r="CV15" s="85" t="str">
        <f t="shared" si="46"/>
        <v>Çarşamba</v>
      </c>
      <c r="CW15" s="85" t="str">
        <f t="shared" si="46"/>
        <v>Perşembe</v>
      </c>
      <c r="CX15" s="85" t="str">
        <f t="shared" si="46"/>
        <v>Cuma</v>
      </c>
      <c r="CY15" s="85" t="str">
        <f t="shared" si="46"/>
        <v>Cumartesi</v>
      </c>
      <c r="CZ15" s="85" t="str">
        <f t="shared" si="46"/>
        <v>Pazar</v>
      </c>
      <c r="DA15" s="85" t="str">
        <f t="shared" si="46"/>
        <v>Pazartesi</v>
      </c>
      <c r="DB15" s="85" t="str">
        <f t="shared" si="46"/>
        <v>Salı</v>
      </c>
      <c r="DC15" s="85" t="str">
        <f t="shared" si="46"/>
        <v>Çarşamba</v>
      </c>
      <c r="DD15" s="85" t="str">
        <f t="shared" si="46"/>
        <v>Perşembe</v>
      </c>
      <c r="DE15" s="85" t="str">
        <f t="shared" si="46"/>
        <v>Cuma</v>
      </c>
      <c r="DF15" s="85" t="str">
        <f t="shared" si="46"/>
        <v>Cumartesi</v>
      </c>
      <c r="DG15" s="85" t="str">
        <f t="shared" si="46"/>
        <v>Pazar</v>
      </c>
      <c r="DH15" s="85" t="str">
        <f t="shared" si="46"/>
        <v>Pazartesi</v>
      </c>
      <c r="DI15" s="86" t="str">
        <f t="shared" si="46"/>
        <v/>
      </c>
      <c r="DJ15" s="411"/>
      <c r="DK15" s="414"/>
      <c r="DL15" s="417"/>
      <c r="DM15" s="420"/>
      <c r="DS15" s="1" t="s">
        <v>6</v>
      </c>
      <c r="DT15" s="4">
        <v>1</v>
      </c>
      <c r="DV15" s="407"/>
      <c r="DW15" s="407"/>
      <c r="DX15" s="402"/>
      <c r="DZ15" s="23">
        <f>CE12</f>
        <v>43191</v>
      </c>
      <c r="EA15" s="23">
        <f t="shared" ref="EA15:FC15" si="47">CF12</f>
        <v>43192</v>
      </c>
      <c r="EB15" s="23">
        <f t="shared" si="47"/>
        <v>43193</v>
      </c>
      <c r="EC15" s="23">
        <f t="shared" si="47"/>
        <v>43194</v>
      </c>
      <c r="ED15" s="23">
        <f t="shared" si="47"/>
        <v>43195</v>
      </c>
      <c r="EE15" s="23">
        <f t="shared" si="47"/>
        <v>43196</v>
      </c>
      <c r="EF15" s="23">
        <f t="shared" si="47"/>
        <v>43197</v>
      </c>
      <c r="EG15" s="23">
        <f t="shared" si="47"/>
        <v>43198</v>
      </c>
      <c r="EH15" s="23">
        <f t="shared" si="47"/>
        <v>43199</v>
      </c>
      <c r="EI15" s="23">
        <f t="shared" si="47"/>
        <v>43200</v>
      </c>
      <c r="EJ15" s="23">
        <f t="shared" si="47"/>
        <v>43201</v>
      </c>
      <c r="EK15" s="23">
        <f t="shared" si="47"/>
        <v>43202</v>
      </c>
      <c r="EL15" s="23">
        <f t="shared" si="47"/>
        <v>43203</v>
      </c>
      <c r="EM15" s="23">
        <f t="shared" si="47"/>
        <v>43204</v>
      </c>
      <c r="EN15" s="23">
        <f t="shared" si="47"/>
        <v>43205</v>
      </c>
      <c r="EO15" s="23">
        <f t="shared" si="47"/>
        <v>43206</v>
      </c>
      <c r="EP15" s="23">
        <f t="shared" si="47"/>
        <v>43207</v>
      </c>
      <c r="EQ15" s="23">
        <f t="shared" si="47"/>
        <v>43208</v>
      </c>
      <c r="ER15" s="23">
        <f t="shared" si="47"/>
        <v>43209</v>
      </c>
      <c r="ES15" s="23">
        <f t="shared" si="47"/>
        <v>43210</v>
      </c>
      <c r="ET15" s="23">
        <f t="shared" si="47"/>
        <v>43211</v>
      </c>
      <c r="EU15" s="23">
        <f t="shared" si="47"/>
        <v>43212</v>
      </c>
      <c r="EV15" s="23">
        <f t="shared" si="47"/>
        <v>43213</v>
      </c>
      <c r="EW15" s="23">
        <f t="shared" si="47"/>
        <v>43214</v>
      </c>
      <c r="EX15" s="23">
        <f t="shared" si="47"/>
        <v>43215</v>
      </c>
      <c r="EY15" s="23">
        <f t="shared" si="47"/>
        <v>43216</v>
      </c>
      <c r="EZ15" s="23">
        <f t="shared" si="47"/>
        <v>43217</v>
      </c>
      <c r="FA15" s="23">
        <f t="shared" si="47"/>
        <v>43218</v>
      </c>
      <c r="FB15" s="23">
        <f t="shared" si="47"/>
        <v>43219</v>
      </c>
      <c r="FC15" s="23">
        <f t="shared" si="47"/>
        <v>43220</v>
      </c>
      <c r="FD15" s="23" t="str">
        <f>DI12</f>
        <v/>
      </c>
      <c r="FF15" s="1" t="s">
        <v>98</v>
      </c>
      <c r="FQ15" s="1" t="s">
        <v>99</v>
      </c>
      <c r="FW15" s="1" t="s">
        <v>100</v>
      </c>
    </row>
    <row r="16" spans="1:180" ht="17.25" customHeight="1">
      <c r="B16" s="1">
        <v>1</v>
      </c>
      <c r="C16" s="9">
        <f>IF(D16&lt;&gt;0,B16,"")</f>
        <v>1</v>
      </c>
      <c r="D16" s="25" t="str">
        <f>BİLGİLER!D6</f>
        <v>ali akaydın</v>
      </c>
      <c r="E16" s="26" t="str">
        <f>BİLGİLER!E6</f>
        <v>STAJYER</v>
      </c>
      <c r="F16" s="27">
        <f>BİLGİLER!G6</f>
        <v>43101</v>
      </c>
      <c r="G16" s="27">
        <f>BİLGİLER!H6</f>
        <v>43220</v>
      </c>
      <c r="H16" s="28">
        <f>BİLGİLER!C6</f>
        <v>11111111111</v>
      </c>
      <c r="I16" s="336">
        <f>BİLGİLER!I6</f>
        <v>0</v>
      </c>
      <c r="J16" s="337">
        <f>BİLGİLER!J6</f>
        <v>0</v>
      </c>
      <c r="K16" s="337" t="str">
        <f>BİLGİLER!K6</f>
        <v>X</v>
      </c>
      <c r="L16" s="337" t="str">
        <f>BİLGİLER!L6</f>
        <v>X</v>
      </c>
      <c r="M16" s="337" t="str">
        <f>BİLGİLER!M6</f>
        <v>X</v>
      </c>
      <c r="N16" s="338">
        <f>BİLGİLER!N6</f>
        <v>0</v>
      </c>
      <c r="O16" s="338">
        <f>BİLGİLER!O6</f>
        <v>0</v>
      </c>
      <c r="P16" s="339"/>
      <c r="Q16" s="340" t="str">
        <f t="shared" ref="Q16:Z25" si="48">IF(Q$15="","",(IF(AND(Q$12&gt;=$F16,Q$12&lt;=$G16),(IF(Q$12&lt;&gt;"",HLOOKUP(Q$15,$I$14:$O$35,$AW16,0),0)),0)))</f>
        <v/>
      </c>
      <c r="R16" s="340">
        <f t="shared" si="48"/>
        <v>0</v>
      </c>
      <c r="S16" s="340">
        <f t="shared" si="48"/>
        <v>0</v>
      </c>
      <c r="T16" s="340" t="str">
        <f t="shared" si="48"/>
        <v>X</v>
      </c>
      <c r="U16" s="340" t="str">
        <f t="shared" si="48"/>
        <v>X</v>
      </c>
      <c r="V16" s="340" t="str">
        <f t="shared" si="48"/>
        <v>X</v>
      </c>
      <c r="W16" s="340" t="str">
        <f t="shared" si="48"/>
        <v/>
      </c>
      <c r="X16" s="340" t="str">
        <f t="shared" si="48"/>
        <v/>
      </c>
      <c r="Y16" s="340">
        <f t="shared" si="48"/>
        <v>0</v>
      </c>
      <c r="Z16" s="340">
        <f t="shared" si="48"/>
        <v>0</v>
      </c>
      <c r="AA16" s="340" t="str">
        <f t="shared" ref="AA16:AJ25" si="49">IF(AA$15="","",(IF(AND(AA$12&gt;=$F16,AA$12&lt;=$G16),(IF(AA$12&lt;&gt;"",HLOOKUP(AA$15,$I$14:$O$35,$AW16,0),0)),0)))</f>
        <v>X</v>
      </c>
      <c r="AB16" s="340" t="str">
        <f t="shared" si="49"/>
        <v>X</v>
      </c>
      <c r="AC16" s="340" t="str">
        <f t="shared" si="49"/>
        <v>X</v>
      </c>
      <c r="AD16" s="340" t="str">
        <f t="shared" si="49"/>
        <v/>
      </c>
      <c r="AE16" s="340" t="str">
        <f t="shared" si="49"/>
        <v/>
      </c>
      <c r="AF16" s="340">
        <f t="shared" si="49"/>
        <v>0</v>
      </c>
      <c r="AG16" s="340">
        <f t="shared" si="49"/>
        <v>0</v>
      </c>
      <c r="AH16" s="340" t="str">
        <f t="shared" si="49"/>
        <v>X</v>
      </c>
      <c r="AI16" s="340" t="str">
        <f t="shared" si="49"/>
        <v>X</v>
      </c>
      <c r="AJ16" s="340" t="str">
        <f t="shared" si="49"/>
        <v>X</v>
      </c>
      <c r="AK16" s="340" t="str">
        <f t="shared" ref="AK16:AU25" si="50">IF(AK$15="","",(IF(AND(AK$12&gt;=$F16,AK$12&lt;=$G16),(IF(AK$12&lt;&gt;"",HLOOKUP(AK$15,$I$14:$O$35,$AW16,0),0)),0)))</f>
        <v/>
      </c>
      <c r="AL16" s="340" t="str">
        <f t="shared" si="50"/>
        <v/>
      </c>
      <c r="AM16" s="340">
        <f t="shared" si="50"/>
        <v>0</v>
      </c>
      <c r="AN16" s="340">
        <f t="shared" si="50"/>
        <v>0</v>
      </c>
      <c r="AO16" s="340" t="str">
        <f t="shared" si="50"/>
        <v>X</v>
      </c>
      <c r="AP16" s="340" t="str">
        <f t="shared" si="50"/>
        <v>X</v>
      </c>
      <c r="AQ16" s="340" t="str">
        <f t="shared" si="50"/>
        <v>X</v>
      </c>
      <c r="AR16" s="340" t="str">
        <f t="shared" si="50"/>
        <v/>
      </c>
      <c r="AS16" s="340" t="str">
        <f t="shared" si="50"/>
        <v/>
      </c>
      <c r="AT16" s="340">
        <f t="shared" si="50"/>
        <v>0</v>
      </c>
      <c r="AU16" s="341">
        <f t="shared" si="50"/>
        <v>0</v>
      </c>
      <c r="AV16" s="341">
        <f>SUM(Q16:AU16)</f>
        <v>0</v>
      </c>
      <c r="AW16" s="341">
        <v>3</v>
      </c>
      <c r="AX16" s="340" t="str">
        <f>(IF(CE$7="X",0,(IF(AND(CE$12&gt;=$F16,CE$12&lt;=$G16),(Q16),0))))</f>
        <v/>
      </c>
      <c r="AY16" s="340">
        <f t="shared" ref="AY16:CB16" si="51">(IF(CF$7="X",0,(IF(AND(CF$12&gt;=$F16,CF$12&lt;=$G16),(R16),0))))</f>
        <v>0</v>
      </c>
      <c r="AZ16" s="340">
        <f t="shared" si="51"/>
        <v>0</v>
      </c>
      <c r="BA16" s="340" t="str">
        <f t="shared" si="51"/>
        <v>X</v>
      </c>
      <c r="BB16" s="340" t="str">
        <f t="shared" si="51"/>
        <v>X</v>
      </c>
      <c r="BC16" s="340" t="str">
        <f t="shared" si="51"/>
        <v>X</v>
      </c>
      <c r="BD16" s="340" t="str">
        <f t="shared" si="51"/>
        <v/>
      </c>
      <c r="BE16" s="340" t="str">
        <f t="shared" si="51"/>
        <v/>
      </c>
      <c r="BF16" s="340">
        <f t="shared" si="51"/>
        <v>0</v>
      </c>
      <c r="BG16" s="340">
        <f t="shared" si="51"/>
        <v>0</v>
      </c>
      <c r="BH16" s="340" t="str">
        <f t="shared" si="51"/>
        <v>X</v>
      </c>
      <c r="BI16" s="340" t="str">
        <f t="shared" si="51"/>
        <v>X</v>
      </c>
      <c r="BJ16" s="340" t="str">
        <f t="shared" si="51"/>
        <v>X</v>
      </c>
      <c r="BK16" s="340" t="str">
        <f t="shared" si="51"/>
        <v/>
      </c>
      <c r="BL16" s="340" t="str">
        <f t="shared" si="51"/>
        <v/>
      </c>
      <c r="BM16" s="340">
        <f t="shared" si="51"/>
        <v>0</v>
      </c>
      <c r="BN16" s="340">
        <f t="shared" si="51"/>
        <v>0</v>
      </c>
      <c r="BO16" s="340" t="str">
        <f t="shared" si="51"/>
        <v>X</v>
      </c>
      <c r="BP16" s="340" t="str">
        <f t="shared" si="51"/>
        <v>X</v>
      </c>
      <c r="BQ16" s="340" t="str">
        <f t="shared" si="51"/>
        <v>X</v>
      </c>
      <c r="BR16" s="340" t="str">
        <f t="shared" si="51"/>
        <v/>
      </c>
      <c r="BS16" s="340" t="str">
        <f t="shared" si="51"/>
        <v/>
      </c>
      <c r="BT16" s="340">
        <f t="shared" si="51"/>
        <v>0</v>
      </c>
      <c r="BU16" s="340">
        <f t="shared" si="51"/>
        <v>0</v>
      </c>
      <c r="BV16" s="340" t="str">
        <f t="shared" si="51"/>
        <v>X</v>
      </c>
      <c r="BW16" s="340" t="str">
        <f t="shared" si="51"/>
        <v>X</v>
      </c>
      <c r="BX16" s="340" t="str">
        <f t="shared" si="51"/>
        <v>X</v>
      </c>
      <c r="BY16" s="340" t="str">
        <f t="shared" si="51"/>
        <v/>
      </c>
      <c r="BZ16" s="340" t="str">
        <f t="shared" si="51"/>
        <v/>
      </c>
      <c r="CA16" s="340">
        <f t="shared" si="51"/>
        <v>0</v>
      </c>
      <c r="CB16" s="340">
        <f t="shared" si="51"/>
        <v>0</v>
      </c>
      <c r="CC16" s="341">
        <f>SUM(AX16:CB16)</f>
        <v>0</v>
      </c>
      <c r="CD16" s="354">
        <f>COUNTIF(I16:O16,"X")</f>
        <v>3</v>
      </c>
      <c r="CE16" s="240" t="str">
        <f>IF(AND($D16&lt;&gt;0,CE$7="RT"),"RT",IF(AND($D16&lt;&gt;0,CE$7="D"),"D",IF(AND($D16&lt;&gt;0,CE$7="İZ"),"İZ",(IF(OR(DZ16="D",DZ16="İZ"),DZ16,AX16)))))</f>
        <v/>
      </c>
      <c r="CF16" s="241">
        <f t="shared" ref="CF16:CF35" si="52">IF(AND($D16&lt;&gt;0,CF$7="RT"),"RT",IF(AND($D16&lt;&gt;0,CF$7="D"),"D",IF(AND($D16&lt;&gt;0,CF$7="İZ"),"İZ",(IF(OR(EA16="D",EA16="İZ"),EA16,AY16)))))</f>
        <v>0</v>
      </c>
      <c r="CG16" s="241">
        <f t="shared" ref="CG16:CG35" si="53">IF(AND($D16&lt;&gt;0,CG$7="RT"),"RT",IF(AND($D16&lt;&gt;0,CG$7="D"),"D",IF(AND($D16&lt;&gt;0,CG$7="İZ"),"İZ",(IF(OR(EB16="D",EB16="İZ"),EB16,AZ16)))))</f>
        <v>0</v>
      </c>
      <c r="CH16" s="241" t="str">
        <f t="shared" ref="CH16:CH35" si="54">IF(AND($D16&lt;&gt;0,CH$7="RT"),"RT",IF(AND($D16&lt;&gt;0,CH$7="D"),"D",IF(AND($D16&lt;&gt;0,CH$7="İZ"),"İZ",(IF(OR(EC16="D",EC16="İZ"),EC16,BA16)))))</f>
        <v>X</v>
      </c>
      <c r="CI16" s="241" t="str">
        <f t="shared" ref="CI16:CI35" si="55">IF(AND($D16&lt;&gt;0,CI$7="RT"),"RT",IF(AND($D16&lt;&gt;0,CI$7="D"),"D",IF(AND($D16&lt;&gt;0,CI$7="İZ"),"İZ",(IF(OR(ED16="D",ED16="İZ"),ED16,BB16)))))</f>
        <v>X</v>
      </c>
      <c r="CJ16" s="241" t="str">
        <f t="shared" ref="CJ16:CJ35" si="56">IF(AND($D16&lt;&gt;0,CJ$7="RT"),"RT",IF(AND($D16&lt;&gt;0,CJ$7="D"),"D",IF(AND($D16&lt;&gt;0,CJ$7="İZ"),"İZ",(IF(OR(EE16="D",EE16="İZ"),EE16,BC16)))))</f>
        <v>D</v>
      </c>
      <c r="CK16" s="241" t="str">
        <f t="shared" ref="CK16:CK35" si="57">IF(AND($D16&lt;&gt;0,CK$7="RT"),"RT",IF(AND($D16&lt;&gt;0,CK$7="D"),"D",IF(AND($D16&lt;&gt;0,CK$7="İZ"),"İZ",(IF(OR(EF16="D",EF16="İZ"),EF16,BD16)))))</f>
        <v/>
      </c>
      <c r="CL16" s="241" t="str">
        <f t="shared" ref="CL16:CL35" si="58">IF(AND($D16&lt;&gt;0,CL$7="RT"),"RT",IF(AND($D16&lt;&gt;0,CL$7="D"),"D",IF(AND($D16&lt;&gt;0,CL$7="İZ"),"İZ",(IF(OR(EG16="D",EG16="İZ"),EG16,BE16)))))</f>
        <v/>
      </c>
      <c r="CM16" s="241">
        <f t="shared" ref="CM16:CM35" si="59">IF(AND($D16&lt;&gt;0,CM$7="RT"),"RT",IF(AND($D16&lt;&gt;0,CM$7="D"),"D",IF(AND($D16&lt;&gt;0,CM$7="İZ"),"İZ",(IF(OR(EH16="D",EH16="İZ"),EH16,BF16)))))</f>
        <v>0</v>
      </c>
      <c r="CN16" s="241">
        <f t="shared" ref="CN16:CN35" si="60">IF(AND($D16&lt;&gt;0,CN$7="RT"),"RT",IF(AND($D16&lt;&gt;0,CN$7="D"),"D",IF(AND($D16&lt;&gt;0,CN$7="İZ"),"İZ",(IF(OR(EI16="D",EI16="İZ"),EI16,BG16)))))</f>
        <v>0</v>
      </c>
      <c r="CO16" s="241" t="str">
        <f t="shared" ref="CO16:CO35" si="61">IF(AND($D16&lt;&gt;0,CO$7="RT"),"RT",IF(AND($D16&lt;&gt;0,CO$7="D"),"D",IF(AND($D16&lt;&gt;0,CO$7="İZ"),"İZ",(IF(OR(EJ16="D",EJ16="İZ"),EJ16,BH16)))))</f>
        <v>X</v>
      </c>
      <c r="CP16" s="241" t="str">
        <f t="shared" ref="CP16:CP35" si="62">IF(AND($D16&lt;&gt;0,CP$7="RT"),"RT",IF(AND($D16&lt;&gt;0,CP$7="D"),"D",IF(AND($D16&lt;&gt;0,CP$7="İZ"),"İZ",(IF(OR(EK16="D",EK16="İZ"),EK16,BI16)))))</f>
        <v>X</v>
      </c>
      <c r="CQ16" s="241" t="str">
        <f t="shared" ref="CQ16:CQ35" si="63">IF(AND($D16&lt;&gt;0,CQ$7="RT"),"RT",IF(AND($D16&lt;&gt;0,CQ$7="D"),"D",IF(AND($D16&lt;&gt;0,CQ$7="İZ"),"İZ",(IF(OR(EL16="D",EL16="İZ"),EL16,BJ16)))))</f>
        <v>X</v>
      </c>
      <c r="CR16" s="241" t="str">
        <f t="shared" ref="CR16:CR35" si="64">IF(AND($D16&lt;&gt;0,CR$7="RT"),"RT",IF(AND($D16&lt;&gt;0,CR$7="D"),"D",IF(AND($D16&lt;&gt;0,CR$7="İZ"),"İZ",(IF(OR(EM16="D",EM16="İZ"),EM16,BK16)))))</f>
        <v/>
      </c>
      <c r="CS16" s="241" t="str">
        <f t="shared" ref="CS16:CS35" si="65">IF(AND($D16&lt;&gt;0,CS$7="RT"),"RT",IF(AND($D16&lt;&gt;0,CS$7="D"),"D",IF(AND($D16&lt;&gt;0,CS$7="İZ"),"İZ",(IF(OR(EN16="D",EN16="İZ"),EN16,BL16)))))</f>
        <v/>
      </c>
      <c r="CT16" s="241">
        <f t="shared" ref="CT16:CT35" si="66">IF(AND($D16&lt;&gt;0,CT$7="RT"),"RT",IF(AND($D16&lt;&gt;0,CT$7="D"),"D",IF(AND($D16&lt;&gt;0,CT$7="İZ"),"İZ",(IF(OR(EO16="D",EO16="İZ"),EO16,BM16)))))</f>
        <v>0</v>
      </c>
      <c r="CU16" s="241">
        <f t="shared" ref="CU16:CU35" si="67">IF(AND($D16&lt;&gt;0,CU$7="RT"),"RT",IF(AND($D16&lt;&gt;0,CU$7="D"),"D",IF(AND($D16&lt;&gt;0,CU$7="İZ"),"İZ",(IF(OR(EP16="D",EP16="İZ"),EP16,BN16)))))</f>
        <v>0</v>
      </c>
      <c r="CV16" s="241" t="str">
        <f t="shared" ref="CV16:CV35" si="68">IF(AND($D16&lt;&gt;0,CV$7="RT"),"RT",IF(AND($D16&lt;&gt;0,CV$7="D"),"D",IF(AND($D16&lt;&gt;0,CV$7="İZ"),"İZ",(IF(OR(EQ16="D",EQ16="İZ"),EQ16,BO16)))))</f>
        <v>X</v>
      </c>
      <c r="CW16" s="241" t="str">
        <f t="shared" ref="CW16:CW35" si="69">IF(AND($D16&lt;&gt;0,CW$7="RT"),"RT",IF(AND($D16&lt;&gt;0,CW$7="D"),"D",IF(AND($D16&lt;&gt;0,CW$7="İZ"),"İZ",(IF(OR(ER16="D",ER16="İZ"),ER16,BP16)))))</f>
        <v>X</v>
      </c>
      <c r="CX16" s="241" t="str">
        <f t="shared" ref="CX16:CX35" si="70">IF(AND($D16&lt;&gt;0,CX$7="RT"),"RT",IF(AND($D16&lt;&gt;0,CX$7="D"),"D",IF(AND($D16&lt;&gt;0,CX$7="İZ"),"İZ",(IF(OR(ES16="D",ES16="İZ"),ES16,BQ16)))))</f>
        <v>X</v>
      </c>
      <c r="CY16" s="241" t="str">
        <f t="shared" ref="CY16:CY35" si="71">IF(AND($D16&lt;&gt;0,CY$7="RT"),"RT",IF(AND($D16&lt;&gt;0,CY$7="D"),"D",IF(AND($D16&lt;&gt;0,CY$7="İZ"),"İZ",(IF(OR(ET16="D",ET16="İZ"),ET16,BR16)))))</f>
        <v/>
      </c>
      <c r="CZ16" s="241" t="str">
        <f t="shared" ref="CZ16:CZ35" si="72">IF(AND($D16&lt;&gt;0,CZ$7="RT"),"RT",IF(AND($D16&lt;&gt;0,CZ$7="D"),"D",IF(AND($D16&lt;&gt;0,CZ$7="İZ"),"İZ",(IF(OR(EU16="D",EU16="İZ"),EU16,BS16)))))</f>
        <v/>
      </c>
      <c r="DA16" s="241">
        <f t="shared" ref="DA16:DA35" si="73">IF(AND($D16&lt;&gt;0,DA$7="RT"),"RT",IF(AND($D16&lt;&gt;0,DA$7="D"),"D",IF(AND($D16&lt;&gt;0,DA$7="İZ"),"İZ",(IF(OR(EV16="D",EV16="İZ"),EV16,BT16)))))</f>
        <v>0</v>
      </c>
      <c r="DB16" s="241">
        <f t="shared" ref="DB16:DB35" si="74">IF(AND($D16&lt;&gt;0,DB$7="RT"),"RT",IF(AND($D16&lt;&gt;0,DB$7="D"),"D",IF(AND($D16&lt;&gt;0,DB$7="İZ"),"İZ",(IF(OR(EW16="D",EW16="İZ"),EW16,BU16)))))</f>
        <v>0</v>
      </c>
      <c r="DC16" s="241" t="str">
        <f t="shared" ref="DC16:DC35" si="75">IF(AND($D16&lt;&gt;0,DC$7="RT"),"RT",IF(AND($D16&lt;&gt;0,DC$7="D"),"D",IF(AND($D16&lt;&gt;0,DC$7="İZ"),"İZ",(IF(OR(EX16="D",EX16="İZ"),EX16,BV16)))))</f>
        <v>X</v>
      </c>
      <c r="DD16" s="241" t="str">
        <f t="shared" ref="DD16:DD35" si="76">IF(AND($D16&lt;&gt;0,DD$7="RT"),"RT",IF(AND($D16&lt;&gt;0,DD$7="D"),"D",IF(AND($D16&lt;&gt;0,DD$7="İZ"),"İZ",(IF(OR(EY16="D",EY16="İZ"),EY16,BW16)))))</f>
        <v>X</v>
      </c>
      <c r="DE16" s="241" t="str">
        <f t="shared" ref="DE16:DE35" si="77">IF(AND($D16&lt;&gt;0,DE$7="RT"),"RT",IF(AND($D16&lt;&gt;0,DE$7="D"),"D",IF(AND($D16&lt;&gt;0,DE$7="İZ"),"İZ",(IF(OR(EZ16="D",EZ16="İZ"),EZ16,BX16)))))</f>
        <v>X</v>
      </c>
      <c r="DF16" s="241" t="str">
        <f t="shared" ref="DF16:DF35" si="78">IF(AND($D16&lt;&gt;0,DF$7="RT"),"RT",IF(AND($D16&lt;&gt;0,DF$7="D"),"D",IF(AND($D16&lt;&gt;0,DF$7="İZ"),"İZ",(IF(OR(FA16="D",FA16="İZ"),FA16,BY16)))))</f>
        <v/>
      </c>
      <c r="DG16" s="241" t="str">
        <f t="shared" ref="DG16:DG35" si="79">IF(AND($D16&lt;&gt;0,DG$7="RT"),"RT",IF(AND($D16&lt;&gt;0,DG$7="D"),"D",IF(AND($D16&lt;&gt;0,DG$7="İZ"),"İZ",(IF(OR(FB16="D",FB16="İZ"),FB16,BZ16)))))</f>
        <v/>
      </c>
      <c r="DH16" s="241">
        <f t="shared" ref="DH16:DH35" si="80">IF(AND($D16&lt;&gt;0,DH$7="RT"),"RT",IF(AND($D16&lt;&gt;0,DH$7="D"),"D",IF(AND($D16&lt;&gt;0,DH$7="İZ"),"İZ",(IF(OR(FC16="D",FC16="İZ"),FC16,CA16)))))</f>
        <v>0</v>
      </c>
      <c r="DI16" s="242">
        <f t="shared" ref="DI16:DI35" si="81">IF(AND($D16&lt;&gt;0,DI$7="RT"),"RT",IF(AND($D16&lt;&gt;0,DI$7="D"),"D",IF(AND($D16&lt;&gt;0,DI$7="İZ"),"İZ",(IF(OR(FD16="D",FD16="İZ"),FD16,CB16)))))</f>
        <v>0</v>
      </c>
      <c r="DJ16" s="104">
        <f>IF(C16="",0,(IF(AND(FW16&gt;0,FW16&lt;FX16),FW16,(IF(OR(FV16&lt;FF16,FV16&gt;FP16),0,(IF(FR16&gt;0,FT16,FU16)))))))</f>
        <v>30</v>
      </c>
      <c r="DK16" s="107">
        <f>COUNTIF(CE16:DI16,"D")</f>
        <v>1</v>
      </c>
      <c r="DL16" s="49">
        <f>DJ16-DK16</f>
        <v>29</v>
      </c>
      <c r="DM16" s="10"/>
      <c r="DS16" s="1" t="s">
        <v>16</v>
      </c>
      <c r="DT16" s="4">
        <v>2</v>
      </c>
      <c r="DV16" s="43"/>
      <c r="DW16" s="43"/>
      <c r="DX16" s="11">
        <f>DV16+DW16</f>
        <v>0</v>
      </c>
      <c r="DZ16" s="154">
        <f t="shared" ref="DZ16:DZ35" si="82">IF(DZ$12="","",(IF($D16&lt;&gt;"",(IF((ISERROR((VLOOKUP(($D16&amp;CE$12),$EA$42:$EC$56,3,0)))),0,(VLOOKUP(($D16&amp;CE$12),$EA$42:$EC$56,3,0)))),0)))</f>
        <v>0</v>
      </c>
      <c r="EA16" s="154">
        <f t="shared" ref="EA16:EA35" si="83">IF(EA$12="","",(IF($D16&lt;&gt;"",(IF((ISERROR((VLOOKUP(($D16&amp;CF$12),$EA$42:$EC$56,3,0)))),0,(VLOOKUP(($D16&amp;CF$12),$EA$42:$EC$56,3,0)))),0)))</f>
        <v>0</v>
      </c>
      <c r="EB16" s="154">
        <f t="shared" ref="EB16:EB35" si="84">IF(EB$12="","",(IF($D16&lt;&gt;"",(IF((ISERROR((VLOOKUP(($D16&amp;CG$12),$EA$42:$EC$56,3,0)))),0,(VLOOKUP(($D16&amp;CG$12),$EA$42:$EC$56,3,0)))),0)))</f>
        <v>0</v>
      </c>
      <c r="EC16" s="154">
        <f t="shared" ref="EC16:EC35" si="85">IF(EC$12="","",(IF($D16&lt;&gt;"",(IF((ISERROR((VLOOKUP(($D16&amp;CH$12),$EA$42:$EC$56,3,0)))),0,(VLOOKUP(($D16&amp;CH$12),$EA$42:$EC$56,3,0)))),0)))</f>
        <v>0</v>
      </c>
      <c r="ED16" s="154">
        <f t="shared" ref="ED16:ED35" si="86">IF(ED$12="","",(IF($D16&lt;&gt;"",(IF((ISERROR((VLOOKUP(($D16&amp;CI$12),$EA$42:$EC$56,3,0)))),0,(VLOOKUP(($D16&amp;CI$12),$EA$42:$EC$56,3,0)))),0)))</f>
        <v>0</v>
      </c>
      <c r="EE16" s="154" t="str">
        <f t="shared" ref="EE16:EE35" si="87">IF(EE$12="","",(IF($D16&lt;&gt;"",(IF((ISERROR((VLOOKUP(($D16&amp;CJ$12),$EA$42:$EC$56,3,0)))),0,(VLOOKUP(($D16&amp;CJ$12),$EA$42:$EC$56,3,0)))),0)))</f>
        <v>D</v>
      </c>
      <c r="EF16" s="154">
        <f t="shared" ref="EF16:EF35" si="88">IF(EF$12="","",(IF($D16&lt;&gt;"",(IF((ISERROR((VLOOKUP(($D16&amp;CK$12),$EA$42:$EC$56,3,0)))),0,(VLOOKUP(($D16&amp;CK$12),$EA$42:$EC$56,3,0)))),0)))</f>
        <v>0</v>
      </c>
      <c r="EG16" s="154">
        <f t="shared" ref="EG16:EG35" si="89">IF(EG$12="","",(IF($D16&lt;&gt;"",(IF((ISERROR((VLOOKUP(($D16&amp;CL$12),$EA$42:$EC$56,3,0)))),0,(VLOOKUP(($D16&amp;CL$12),$EA$42:$EC$56,3,0)))),0)))</f>
        <v>0</v>
      </c>
      <c r="EH16" s="154">
        <f t="shared" ref="EH16:EH35" si="90">IF(EH$12="","",(IF($D16&lt;&gt;"",(IF((ISERROR((VLOOKUP(($D16&amp;CM$12),$EA$42:$EC$56,3,0)))),0,(VLOOKUP(($D16&amp;CM$12),$EA$42:$EC$56,3,0)))),0)))</f>
        <v>0</v>
      </c>
      <c r="EI16" s="154">
        <f t="shared" ref="EI16:EI35" si="91">IF(EI$12="","",(IF($D16&lt;&gt;"",(IF((ISERROR((VLOOKUP(($D16&amp;CN$12),$EA$42:$EC$56,3,0)))),0,(VLOOKUP(($D16&amp;CN$12),$EA$42:$EC$56,3,0)))),0)))</f>
        <v>0</v>
      </c>
      <c r="EJ16" s="154">
        <f t="shared" ref="EJ16:EJ35" si="92">IF(EJ$12="","",(IF($D16&lt;&gt;"",(IF((ISERROR((VLOOKUP(($D16&amp;CO$12),$EA$42:$EC$56,3,0)))),0,(VLOOKUP(($D16&amp;CO$12),$EA$42:$EC$56,3,0)))),0)))</f>
        <v>0</v>
      </c>
      <c r="EK16" s="154">
        <f t="shared" ref="EK16:EK35" si="93">IF(EK$12="","",(IF($D16&lt;&gt;"",(IF((ISERROR((VLOOKUP(($D16&amp;CP$12),$EA$42:$EC$56,3,0)))),0,(VLOOKUP(($D16&amp;CP$12),$EA$42:$EC$56,3,0)))),0)))</f>
        <v>0</v>
      </c>
      <c r="EL16" s="154">
        <f t="shared" ref="EL16:EL35" si="94">IF(EL$12="","",(IF($D16&lt;&gt;"",(IF((ISERROR((VLOOKUP(($D16&amp;CQ$12),$EA$42:$EC$56,3,0)))),0,(VLOOKUP(($D16&amp;CQ$12),$EA$42:$EC$56,3,0)))),0)))</f>
        <v>0</v>
      </c>
      <c r="EM16" s="154">
        <f t="shared" ref="EM16:EM35" si="95">IF(EM$12="","",(IF($D16&lt;&gt;"",(IF((ISERROR((VLOOKUP(($D16&amp;CR$12),$EA$42:$EC$56,3,0)))),0,(VLOOKUP(($D16&amp;CR$12),$EA$42:$EC$56,3,0)))),0)))</f>
        <v>0</v>
      </c>
      <c r="EN16" s="154">
        <f t="shared" ref="EN16:EN35" si="96">IF(EN$12="","",(IF($D16&lt;&gt;"",(IF((ISERROR((VLOOKUP(($D16&amp;CS$12),$EA$42:$EC$56,3,0)))),0,(VLOOKUP(($D16&amp;CS$12),$EA$42:$EC$56,3,0)))),0)))</f>
        <v>0</v>
      </c>
      <c r="EO16" s="154">
        <f t="shared" ref="EO16:EO35" si="97">IF(EO$12="","",(IF($D16&lt;&gt;"",(IF((ISERROR((VLOOKUP(($D16&amp;CT$12),$EA$42:$EC$56,3,0)))),0,(VLOOKUP(($D16&amp;CT$12),$EA$42:$EC$56,3,0)))),0)))</f>
        <v>0</v>
      </c>
      <c r="EP16" s="154">
        <f t="shared" ref="EP16:EP35" si="98">IF(EP$12="","",(IF($D16&lt;&gt;"",(IF((ISERROR((VLOOKUP(($D16&amp;CU$12),$EA$42:$EC$56,3,0)))),0,(VLOOKUP(($D16&amp;CU$12),$EA$42:$EC$56,3,0)))),0)))</f>
        <v>0</v>
      </c>
      <c r="EQ16" s="154">
        <f t="shared" ref="EQ16:EQ35" si="99">IF(EQ$12="","",(IF($D16&lt;&gt;"",(IF((ISERROR((VLOOKUP(($D16&amp;CV$12),$EA$42:$EC$56,3,0)))),0,(VLOOKUP(($D16&amp;CV$12),$EA$42:$EC$56,3,0)))),0)))</f>
        <v>0</v>
      </c>
      <c r="ER16" s="154">
        <f t="shared" ref="ER16:ER35" si="100">IF(ER$12="","",(IF($D16&lt;&gt;"",(IF((ISERROR((VLOOKUP(($D16&amp;CW$12),$EA$42:$EC$56,3,0)))),0,(VLOOKUP(($D16&amp;CW$12),$EA$42:$EC$56,3,0)))),0)))</f>
        <v>0</v>
      </c>
      <c r="ES16" s="154">
        <f t="shared" ref="ES16:ES35" si="101">IF(ES$12="","",(IF($D16&lt;&gt;"",(IF((ISERROR((VLOOKUP(($D16&amp;CX$12),$EA$42:$EC$56,3,0)))),0,(VLOOKUP(($D16&amp;CX$12),$EA$42:$EC$56,3,0)))),0)))</f>
        <v>0</v>
      </c>
      <c r="ET16" s="154">
        <f t="shared" ref="ET16:ET35" si="102">IF(ET$12="","",(IF($D16&lt;&gt;"",(IF((ISERROR((VLOOKUP(($D16&amp;CY$12),$EA$42:$EC$56,3,0)))),0,(VLOOKUP(($D16&amp;CY$12),$EA$42:$EC$56,3,0)))),0)))</f>
        <v>0</v>
      </c>
      <c r="EU16" s="154">
        <f t="shared" ref="EU16:EU35" si="103">IF(EU$12="","",(IF($D16&lt;&gt;"",(IF((ISERROR((VLOOKUP(($D16&amp;CZ$12),$EA$42:$EC$56,3,0)))),0,(VLOOKUP(($D16&amp;CZ$12),$EA$42:$EC$56,3,0)))),0)))</f>
        <v>0</v>
      </c>
      <c r="EV16" s="154">
        <f t="shared" ref="EV16:EV35" si="104">IF(EV$12="","",(IF($D16&lt;&gt;"",(IF((ISERROR((VLOOKUP(($D16&amp;DA$12),$EA$42:$EC$56,3,0)))),0,(VLOOKUP(($D16&amp;DA$12),$EA$42:$EC$56,3,0)))),0)))</f>
        <v>0</v>
      </c>
      <c r="EW16" s="154">
        <f t="shared" ref="EW16:EW35" si="105">IF(EW$12="","",(IF($D16&lt;&gt;"",(IF((ISERROR((VLOOKUP(($D16&amp;DB$12),$EA$42:$EC$56,3,0)))),0,(VLOOKUP(($D16&amp;DB$12),$EA$42:$EC$56,3,0)))),0)))</f>
        <v>0</v>
      </c>
      <c r="EX16" s="154">
        <f t="shared" ref="EX16:EX35" si="106">IF(EX$12="","",(IF($D16&lt;&gt;"",(IF((ISERROR((VLOOKUP(($D16&amp;DC$12),$EA$42:$EC$56,3,0)))),0,(VLOOKUP(($D16&amp;DC$12),$EA$42:$EC$56,3,0)))),0)))</f>
        <v>0</v>
      </c>
      <c r="EY16" s="154">
        <f t="shared" ref="EY16:EY35" si="107">IF(EY$12="","",(IF($D16&lt;&gt;"",(IF((ISERROR((VLOOKUP(($D16&amp;DD$12),$EA$42:$EC$56,3,0)))),0,(VLOOKUP(($D16&amp;DD$12),$EA$42:$EC$56,3,0)))),0)))</f>
        <v>0</v>
      </c>
      <c r="EZ16" s="154">
        <f t="shared" ref="EZ16:EZ35" si="108">IF(EZ$12="","",(IF($D16&lt;&gt;"",(IF((ISERROR((VLOOKUP(($D16&amp;DE$12),$EA$42:$EC$56,3,0)))),0,(VLOOKUP(($D16&amp;DE$12),$EA$42:$EC$56,3,0)))),0)))</f>
        <v>0</v>
      </c>
      <c r="FA16" s="154">
        <f t="shared" ref="FA16:FA35" si="109">IF(FA$12="","",(IF($D16&lt;&gt;"",(IF((ISERROR((VLOOKUP(($D16&amp;DF$12),$EA$42:$EC$56,3,0)))),0,(VLOOKUP(($D16&amp;DF$12),$EA$42:$EC$56,3,0)))),0)))</f>
        <v>0</v>
      </c>
      <c r="FB16" s="154">
        <f t="shared" ref="FB16:FB35" si="110">IF(FB$12="","",(IF($D16&lt;&gt;"",(IF((ISERROR((VLOOKUP(($D16&amp;DG$12),$EA$42:$EC$56,3,0)))),0,(VLOOKUP(($D16&amp;DG$12),$EA$42:$EC$56,3,0)))),0)))</f>
        <v>0</v>
      </c>
      <c r="FC16" s="154">
        <f t="shared" ref="FC16:FC35" si="111">IF(FC$12="","",(IF($D16&lt;&gt;"",(IF((ISERROR((VLOOKUP(($D16&amp;DH$12),$EA$42:$EC$56,3,0)))),0,(VLOOKUP(($D16&amp;DH$12),$EA$42:$EC$56,3,0)))),0)))</f>
        <v>0</v>
      </c>
      <c r="FD16" s="154" t="str">
        <f t="shared" ref="FD16:FD35" si="112">IF(FD$12="","",(IF($D16&lt;&gt;"",(IF((ISERROR((VLOOKUP(($D16&amp;DI$12),$EA$42:$EC$49,3,0)))),0,(VLOOKUP(($D16&amp;DI$12),$EA$42:$EC$49,3,0)))),0)))</f>
        <v/>
      </c>
      <c r="FF16" s="255">
        <f>BİLGİLER!G6</f>
        <v>43101</v>
      </c>
      <c r="FP16" s="250">
        <f>G16</f>
        <v>43220</v>
      </c>
      <c r="FQ16" s="256">
        <f t="shared" ref="FQ16:FQ35" si="113">MAX(TAKVİM)</f>
        <v>43220</v>
      </c>
      <c r="FR16" s="252">
        <f>FQ16-FP16</f>
        <v>0</v>
      </c>
      <c r="FS16" s="251">
        <f>MAX($CE$10:$DI$10)</f>
        <v>30</v>
      </c>
      <c r="FT16" s="251">
        <f>(FS16-FR16)</f>
        <v>30</v>
      </c>
      <c r="FU16" s="249">
        <f>IF(DV16&gt;0,DV16,(IF(D16&lt;&gt;0,($EB$6),0)))</f>
        <v>30</v>
      </c>
      <c r="FV16" s="15">
        <f>$CE$12</f>
        <v>43191</v>
      </c>
      <c r="FW16" s="257">
        <f>FQ16-FF16+1</f>
        <v>120</v>
      </c>
      <c r="FX16" s="1">
        <f>VALUE((TEXT(FQ16,"GG")))</f>
        <v>30</v>
      </c>
    </row>
    <row r="17" spans="2:180" ht="17.25" customHeight="1">
      <c r="B17" s="1">
        <v>2</v>
      </c>
      <c r="C17" s="12" t="str">
        <f t="shared" ref="C17:C35" si="114">IF(D17&lt;&gt;0,B17,"")</f>
        <v/>
      </c>
      <c r="D17" s="29">
        <f>BİLGİLER!D7</f>
        <v>0</v>
      </c>
      <c r="E17" s="30">
        <f>BİLGİLER!E7</f>
        <v>0</v>
      </c>
      <c r="F17" s="31">
        <f>BİLGİLER!G7</f>
        <v>0</v>
      </c>
      <c r="G17" s="31">
        <f>BİLGİLER!H7</f>
        <v>0</v>
      </c>
      <c r="H17" s="32">
        <f>BİLGİLER!C7</f>
        <v>0</v>
      </c>
      <c r="I17" s="342">
        <f>BİLGİLER!I7</f>
        <v>0</v>
      </c>
      <c r="J17" s="343">
        <f>BİLGİLER!J7</f>
        <v>0</v>
      </c>
      <c r="K17" s="343">
        <f>BİLGİLER!K7</f>
        <v>0</v>
      </c>
      <c r="L17" s="343">
        <f>BİLGİLER!L7</f>
        <v>0</v>
      </c>
      <c r="M17" s="343">
        <f>BİLGİLER!M7</f>
        <v>0</v>
      </c>
      <c r="N17" s="344">
        <f>BİLGİLER!N7</f>
        <v>0</v>
      </c>
      <c r="O17" s="344">
        <f>BİLGİLER!O7</f>
        <v>0</v>
      </c>
      <c r="P17" s="345"/>
      <c r="Q17" s="346" t="str">
        <f t="shared" si="48"/>
        <v/>
      </c>
      <c r="R17" s="346">
        <f t="shared" si="48"/>
        <v>0</v>
      </c>
      <c r="S17" s="346">
        <f t="shared" si="48"/>
        <v>0</v>
      </c>
      <c r="T17" s="346">
        <f t="shared" si="48"/>
        <v>0</v>
      </c>
      <c r="U17" s="346">
        <f t="shared" si="48"/>
        <v>0</v>
      </c>
      <c r="V17" s="346">
        <f t="shared" si="48"/>
        <v>0</v>
      </c>
      <c r="W17" s="346" t="str">
        <f t="shared" si="48"/>
        <v/>
      </c>
      <c r="X17" s="346" t="str">
        <f t="shared" si="48"/>
        <v/>
      </c>
      <c r="Y17" s="346">
        <f t="shared" si="48"/>
        <v>0</v>
      </c>
      <c r="Z17" s="346">
        <f t="shared" si="48"/>
        <v>0</v>
      </c>
      <c r="AA17" s="346">
        <f t="shared" si="49"/>
        <v>0</v>
      </c>
      <c r="AB17" s="346">
        <f t="shared" si="49"/>
        <v>0</v>
      </c>
      <c r="AC17" s="346">
        <f t="shared" si="49"/>
        <v>0</v>
      </c>
      <c r="AD17" s="346" t="str">
        <f t="shared" si="49"/>
        <v/>
      </c>
      <c r="AE17" s="346" t="str">
        <f t="shared" si="49"/>
        <v/>
      </c>
      <c r="AF17" s="346">
        <f t="shared" si="49"/>
        <v>0</v>
      </c>
      <c r="AG17" s="346">
        <f t="shared" si="49"/>
        <v>0</v>
      </c>
      <c r="AH17" s="346">
        <f t="shared" si="49"/>
        <v>0</v>
      </c>
      <c r="AI17" s="346">
        <f t="shared" si="49"/>
        <v>0</v>
      </c>
      <c r="AJ17" s="346">
        <f t="shared" si="49"/>
        <v>0</v>
      </c>
      <c r="AK17" s="346" t="str">
        <f t="shared" si="50"/>
        <v/>
      </c>
      <c r="AL17" s="346" t="str">
        <f t="shared" si="50"/>
        <v/>
      </c>
      <c r="AM17" s="346">
        <f t="shared" si="50"/>
        <v>0</v>
      </c>
      <c r="AN17" s="346">
        <f t="shared" si="50"/>
        <v>0</v>
      </c>
      <c r="AO17" s="346">
        <f t="shared" si="50"/>
        <v>0</v>
      </c>
      <c r="AP17" s="346">
        <f t="shared" si="50"/>
        <v>0</v>
      </c>
      <c r="AQ17" s="346">
        <f t="shared" si="50"/>
        <v>0</v>
      </c>
      <c r="AR17" s="346" t="str">
        <f t="shared" si="50"/>
        <v/>
      </c>
      <c r="AS17" s="346" t="str">
        <f t="shared" si="50"/>
        <v/>
      </c>
      <c r="AT17" s="346">
        <f t="shared" si="50"/>
        <v>0</v>
      </c>
      <c r="AU17" s="347">
        <f t="shared" si="50"/>
        <v>0</v>
      </c>
      <c r="AV17" s="347">
        <f t="shared" ref="AV17:AV35" si="115">SUM(Q17:AU17)</f>
        <v>0</v>
      </c>
      <c r="AW17" s="347">
        <v>4</v>
      </c>
      <c r="AX17" s="346">
        <f t="shared" ref="AX17:AX35" si="116">(IF(CE$7="X",0,(IF(AND(CE$12&gt;=$F17,CE$12&lt;=$G17),(Q17),0))))</f>
        <v>0</v>
      </c>
      <c r="AY17" s="346">
        <f t="shared" ref="AY17:AY35" si="117">(IF(CF$7="X",0,(IF(AND(CF$12&gt;=$F17,CF$12&lt;=$G17),(R17),0))))</f>
        <v>0</v>
      </c>
      <c r="AZ17" s="346">
        <f t="shared" ref="AZ17:AZ35" si="118">(IF(CG$7="X",0,(IF(AND(CG$12&gt;=$F17,CG$12&lt;=$G17),(S17),0))))</f>
        <v>0</v>
      </c>
      <c r="BA17" s="346">
        <f t="shared" ref="BA17:BA35" si="119">(IF(CH$7="X",0,(IF(AND(CH$12&gt;=$F17,CH$12&lt;=$G17),(T17),0))))</f>
        <v>0</v>
      </c>
      <c r="BB17" s="346">
        <f t="shared" ref="BB17:BB35" si="120">(IF(CI$7="X",0,(IF(AND(CI$12&gt;=$F17,CI$12&lt;=$G17),(U17),0))))</f>
        <v>0</v>
      </c>
      <c r="BC17" s="346">
        <f t="shared" ref="BC17:BC35" si="121">(IF(CJ$7="X",0,(IF(AND(CJ$12&gt;=$F17,CJ$12&lt;=$G17),(V17),0))))</f>
        <v>0</v>
      </c>
      <c r="BD17" s="346">
        <f t="shared" ref="BD17:BD35" si="122">(IF(CK$7="X",0,(IF(AND(CK$12&gt;=$F17,CK$12&lt;=$G17),(W17),0))))</f>
        <v>0</v>
      </c>
      <c r="BE17" s="346">
        <f t="shared" ref="BE17:BE35" si="123">(IF(CL$7="X",0,(IF(AND(CL$12&gt;=$F17,CL$12&lt;=$G17),(X17),0))))</f>
        <v>0</v>
      </c>
      <c r="BF17" s="346">
        <f t="shared" ref="BF17:BF35" si="124">(IF(CM$7="X",0,(IF(AND(CM$12&gt;=$F17,CM$12&lt;=$G17),(Y17),0))))</f>
        <v>0</v>
      </c>
      <c r="BG17" s="346">
        <f t="shared" ref="BG17:BG35" si="125">(IF(CN$7="X",0,(IF(AND(CN$12&gt;=$F17,CN$12&lt;=$G17),(Z17),0))))</f>
        <v>0</v>
      </c>
      <c r="BH17" s="346">
        <f t="shared" ref="BH17:BH35" si="126">(IF(CO$7="X",0,(IF(AND(CO$12&gt;=$F17,CO$12&lt;=$G17),(AA17),0))))</f>
        <v>0</v>
      </c>
      <c r="BI17" s="346">
        <f t="shared" ref="BI17:BI35" si="127">(IF(CP$7="X",0,(IF(AND(CP$12&gt;=$F17,CP$12&lt;=$G17),(AB17),0))))</f>
        <v>0</v>
      </c>
      <c r="BJ17" s="346">
        <f t="shared" ref="BJ17:BJ35" si="128">(IF(CQ$7="X",0,(IF(AND(CQ$12&gt;=$F17,CQ$12&lt;=$G17),(AC17),0))))</f>
        <v>0</v>
      </c>
      <c r="BK17" s="346">
        <f t="shared" ref="BK17:BK35" si="129">(IF(CR$7="X",0,(IF(AND(CR$12&gt;=$F17,CR$12&lt;=$G17),(AD17),0))))</f>
        <v>0</v>
      </c>
      <c r="BL17" s="346">
        <f t="shared" ref="BL17:BL35" si="130">(IF(CS$7="X",0,(IF(AND(CS$12&gt;=$F17,CS$12&lt;=$G17),(AE17),0))))</f>
        <v>0</v>
      </c>
      <c r="BM17" s="346">
        <f t="shared" ref="BM17:BM35" si="131">(IF(CT$7="X",0,(IF(AND(CT$12&gt;=$F17,CT$12&lt;=$G17),(AF17),0))))</f>
        <v>0</v>
      </c>
      <c r="BN17" s="346">
        <f t="shared" ref="BN17:BN35" si="132">(IF(CU$7="X",0,(IF(AND(CU$12&gt;=$F17,CU$12&lt;=$G17),(AG17),0))))</f>
        <v>0</v>
      </c>
      <c r="BO17" s="346">
        <f t="shared" ref="BO17:BO35" si="133">(IF(CV$7="X",0,(IF(AND(CV$12&gt;=$F17,CV$12&lt;=$G17),(AH17),0))))</f>
        <v>0</v>
      </c>
      <c r="BP17" s="346">
        <f t="shared" ref="BP17:BP35" si="134">(IF(CW$7="X",0,(IF(AND(CW$12&gt;=$F17,CW$12&lt;=$G17),(AI17),0))))</f>
        <v>0</v>
      </c>
      <c r="BQ17" s="346">
        <f t="shared" ref="BQ17:BQ35" si="135">(IF(CX$7="X",0,(IF(AND(CX$12&gt;=$F17,CX$12&lt;=$G17),(AJ17),0))))</f>
        <v>0</v>
      </c>
      <c r="BR17" s="346">
        <f t="shared" ref="BR17:BR35" si="136">(IF(CY$7="X",0,(IF(AND(CY$12&gt;=$F17,CY$12&lt;=$G17),(AK17),0))))</f>
        <v>0</v>
      </c>
      <c r="BS17" s="346">
        <f t="shared" ref="BS17:BS35" si="137">(IF(CZ$7="X",0,(IF(AND(CZ$12&gt;=$F17,CZ$12&lt;=$G17),(AL17),0))))</f>
        <v>0</v>
      </c>
      <c r="BT17" s="346">
        <f t="shared" ref="BT17:BT35" si="138">(IF(DA$7="X",0,(IF(AND(DA$12&gt;=$F17,DA$12&lt;=$G17),(AM17),0))))</f>
        <v>0</v>
      </c>
      <c r="BU17" s="346">
        <f t="shared" ref="BU17:BU35" si="139">(IF(DB$7="X",0,(IF(AND(DB$12&gt;=$F17,DB$12&lt;=$G17),(AN17),0))))</f>
        <v>0</v>
      </c>
      <c r="BV17" s="346">
        <f t="shared" ref="BV17:BV35" si="140">(IF(DC$7="X",0,(IF(AND(DC$12&gt;=$F17,DC$12&lt;=$G17),(AO17),0))))</f>
        <v>0</v>
      </c>
      <c r="BW17" s="346">
        <f t="shared" ref="BW17:BW35" si="141">(IF(DD$7="X",0,(IF(AND(DD$12&gt;=$F17,DD$12&lt;=$G17),(AP17),0))))</f>
        <v>0</v>
      </c>
      <c r="BX17" s="346">
        <f t="shared" ref="BX17:BX35" si="142">(IF(DE$7="X",0,(IF(AND(DE$12&gt;=$F17,DE$12&lt;=$G17),(AQ17),0))))</f>
        <v>0</v>
      </c>
      <c r="BY17" s="346">
        <f t="shared" ref="BY17:BY35" si="143">(IF(DF$7="X",0,(IF(AND(DF$12&gt;=$F17,DF$12&lt;=$G17),(AR17),0))))</f>
        <v>0</v>
      </c>
      <c r="BZ17" s="346">
        <f t="shared" ref="BZ17:BZ35" si="144">(IF(DG$7="X",0,(IF(AND(DG$12&gt;=$F17,DG$12&lt;=$G17),(AS17),0))))</f>
        <v>0</v>
      </c>
      <c r="CA17" s="346">
        <f t="shared" ref="CA17:CA35" si="145">(IF(DH$7="X",0,(IF(AND(DH$12&gt;=$F17,DH$12&lt;=$G17),(AT17),0))))</f>
        <v>0</v>
      </c>
      <c r="CB17" s="346">
        <f t="shared" ref="CB17:CB35" si="146">(IF(DI$7="X",0,(IF(AND(DI$12&gt;=$F17,DI$12&lt;=$G17),(AU17),0))))</f>
        <v>0</v>
      </c>
      <c r="CC17" s="347">
        <f t="shared" ref="CC17:CC35" si="147">SUM(AX17:CB17)</f>
        <v>0</v>
      </c>
      <c r="CD17" s="355">
        <f t="shared" ref="CD17:CD35" si="148">COUNTIF(I17:O17,"X")</f>
        <v>0</v>
      </c>
      <c r="CE17" s="243">
        <f t="shared" ref="CE17:CE35" si="149">IF(AND($D17&lt;&gt;0,CE$7="RT"),"RT",IF(AND($D17&lt;&gt;0,CE$7="D"),"D",IF(AND($D17&lt;&gt;0,CE$7="İZ"),"İZ",(IF(OR(DZ17="D",DZ17="İZ"),DZ17,AX17)))))</f>
        <v>0</v>
      </c>
      <c r="CF17" s="244">
        <f t="shared" si="52"/>
        <v>0</v>
      </c>
      <c r="CG17" s="244">
        <f t="shared" si="53"/>
        <v>0</v>
      </c>
      <c r="CH17" s="244">
        <f t="shared" si="54"/>
        <v>0</v>
      </c>
      <c r="CI17" s="244">
        <f t="shared" si="55"/>
        <v>0</v>
      </c>
      <c r="CJ17" s="244">
        <f t="shared" si="56"/>
        <v>0</v>
      </c>
      <c r="CK17" s="244">
        <f t="shared" si="57"/>
        <v>0</v>
      </c>
      <c r="CL17" s="244">
        <f t="shared" si="58"/>
        <v>0</v>
      </c>
      <c r="CM17" s="244">
        <f t="shared" si="59"/>
        <v>0</v>
      </c>
      <c r="CN17" s="244">
        <f t="shared" si="60"/>
        <v>0</v>
      </c>
      <c r="CO17" s="244">
        <f t="shared" si="61"/>
        <v>0</v>
      </c>
      <c r="CP17" s="244">
        <f t="shared" si="62"/>
        <v>0</v>
      </c>
      <c r="CQ17" s="244">
        <f t="shared" si="63"/>
        <v>0</v>
      </c>
      <c r="CR17" s="244">
        <f t="shared" si="64"/>
        <v>0</v>
      </c>
      <c r="CS17" s="244">
        <f t="shared" si="65"/>
        <v>0</v>
      </c>
      <c r="CT17" s="244">
        <f t="shared" si="66"/>
        <v>0</v>
      </c>
      <c r="CU17" s="244">
        <f t="shared" si="67"/>
        <v>0</v>
      </c>
      <c r="CV17" s="244">
        <f t="shared" si="68"/>
        <v>0</v>
      </c>
      <c r="CW17" s="244">
        <f t="shared" si="69"/>
        <v>0</v>
      </c>
      <c r="CX17" s="244">
        <f t="shared" si="70"/>
        <v>0</v>
      </c>
      <c r="CY17" s="244">
        <f t="shared" si="71"/>
        <v>0</v>
      </c>
      <c r="CZ17" s="244">
        <f t="shared" si="72"/>
        <v>0</v>
      </c>
      <c r="DA17" s="244">
        <f t="shared" si="73"/>
        <v>0</v>
      </c>
      <c r="DB17" s="244">
        <f t="shared" si="74"/>
        <v>0</v>
      </c>
      <c r="DC17" s="244">
        <f t="shared" si="75"/>
        <v>0</v>
      </c>
      <c r="DD17" s="244">
        <f t="shared" si="76"/>
        <v>0</v>
      </c>
      <c r="DE17" s="244">
        <f t="shared" si="77"/>
        <v>0</v>
      </c>
      <c r="DF17" s="244">
        <f t="shared" si="78"/>
        <v>0</v>
      </c>
      <c r="DG17" s="244">
        <f t="shared" si="79"/>
        <v>0</v>
      </c>
      <c r="DH17" s="244">
        <f t="shared" si="80"/>
        <v>0</v>
      </c>
      <c r="DI17" s="245">
        <f t="shared" si="81"/>
        <v>0</v>
      </c>
      <c r="DJ17" s="105">
        <f t="shared" ref="DJ17:DJ35" si="150">IF(C17="",0,(IF(AND(FW17&gt;0,FW17&lt;FX17),FW17,(IF(OR(FV17&lt;FF17,FV17&gt;FP17),0,(IF(FR17&gt;0,FT17,FU17)))))))</f>
        <v>0</v>
      </c>
      <c r="DK17" s="108">
        <f t="shared" ref="DK17:DK35" si="151">COUNTIF(CE17:DI17,"D")</f>
        <v>0</v>
      </c>
      <c r="DL17" s="50">
        <f t="shared" ref="DL17:DL35" si="152">DJ17-DK17</f>
        <v>0</v>
      </c>
      <c r="DM17" s="13"/>
      <c r="DS17" s="1" t="s">
        <v>17</v>
      </c>
      <c r="DT17" s="4">
        <v>3</v>
      </c>
      <c r="DV17" s="44"/>
      <c r="DW17" s="44"/>
      <c r="DX17" s="14">
        <f t="shared" ref="DX17:DX35" si="153">DV17+DW17</f>
        <v>0</v>
      </c>
      <c r="DZ17" s="154">
        <f t="shared" si="82"/>
        <v>0</v>
      </c>
      <c r="EA17" s="154">
        <f t="shared" si="83"/>
        <v>0</v>
      </c>
      <c r="EB17" s="154">
        <f t="shared" si="84"/>
        <v>0</v>
      </c>
      <c r="EC17" s="154">
        <f t="shared" si="85"/>
        <v>0</v>
      </c>
      <c r="ED17" s="154">
        <f t="shared" si="86"/>
        <v>0</v>
      </c>
      <c r="EE17" s="154">
        <f t="shared" si="87"/>
        <v>0</v>
      </c>
      <c r="EF17" s="154">
        <f t="shared" si="88"/>
        <v>0</v>
      </c>
      <c r="EG17" s="154">
        <f t="shared" si="89"/>
        <v>0</v>
      </c>
      <c r="EH17" s="154">
        <f t="shared" si="90"/>
        <v>0</v>
      </c>
      <c r="EI17" s="154">
        <f t="shared" si="91"/>
        <v>0</v>
      </c>
      <c r="EJ17" s="154">
        <f t="shared" si="92"/>
        <v>0</v>
      </c>
      <c r="EK17" s="154">
        <f t="shared" si="93"/>
        <v>0</v>
      </c>
      <c r="EL17" s="154">
        <f t="shared" si="94"/>
        <v>0</v>
      </c>
      <c r="EM17" s="154">
        <f t="shared" si="95"/>
        <v>0</v>
      </c>
      <c r="EN17" s="154">
        <f t="shared" si="96"/>
        <v>0</v>
      </c>
      <c r="EO17" s="154">
        <f t="shared" si="97"/>
        <v>0</v>
      </c>
      <c r="EP17" s="154">
        <f t="shared" si="98"/>
        <v>0</v>
      </c>
      <c r="EQ17" s="154">
        <f t="shared" si="99"/>
        <v>0</v>
      </c>
      <c r="ER17" s="154">
        <f t="shared" si="100"/>
        <v>0</v>
      </c>
      <c r="ES17" s="154">
        <f t="shared" si="101"/>
        <v>0</v>
      </c>
      <c r="ET17" s="154">
        <f t="shared" si="102"/>
        <v>0</v>
      </c>
      <c r="EU17" s="154">
        <f t="shared" si="103"/>
        <v>0</v>
      </c>
      <c r="EV17" s="154">
        <f t="shared" si="104"/>
        <v>0</v>
      </c>
      <c r="EW17" s="154">
        <f t="shared" si="105"/>
        <v>0</v>
      </c>
      <c r="EX17" s="154">
        <f t="shared" si="106"/>
        <v>0</v>
      </c>
      <c r="EY17" s="154">
        <f t="shared" si="107"/>
        <v>0</v>
      </c>
      <c r="EZ17" s="154">
        <f t="shared" si="108"/>
        <v>0</v>
      </c>
      <c r="FA17" s="154">
        <f t="shared" si="109"/>
        <v>0</v>
      </c>
      <c r="FB17" s="154">
        <f t="shared" si="110"/>
        <v>0</v>
      </c>
      <c r="FC17" s="154">
        <f t="shared" si="111"/>
        <v>0</v>
      </c>
      <c r="FD17" s="154" t="str">
        <f t="shared" si="112"/>
        <v/>
      </c>
      <c r="FF17" s="5">
        <f>BİLGİLER!G7</f>
        <v>0</v>
      </c>
      <c r="FP17" s="250">
        <f t="shared" ref="FP17:FP35" si="154">G17</f>
        <v>0</v>
      </c>
      <c r="FQ17" s="250">
        <f t="shared" si="113"/>
        <v>43220</v>
      </c>
      <c r="FR17" s="252">
        <f t="shared" ref="FR17:FR35" si="155">FQ17-FP17</f>
        <v>43220</v>
      </c>
      <c r="FS17" s="251">
        <f t="shared" ref="FS17:FS35" si="156">MAX($CE$10:$DI$10)</f>
        <v>30</v>
      </c>
      <c r="FT17" s="251">
        <f t="shared" ref="FT17:FT35" si="157">(FS17-FR17)</f>
        <v>-43190</v>
      </c>
      <c r="FU17" s="249">
        <f t="shared" ref="FU17:FU35" si="158">IF(DV17&gt;0,DV17,(IF(D17&lt;&gt;0,($EB$6),0)))</f>
        <v>0</v>
      </c>
      <c r="FV17" s="15">
        <f t="shared" ref="FV17:FV35" si="159">$CE$12</f>
        <v>43191</v>
      </c>
      <c r="FW17" s="257">
        <f t="shared" ref="FW17:FW35" si="160">FQ17-FF17+1</f>
        <v>43221</v>
      </c>
      <c r="FX17" s="1">
        <f t="shared" ref="FX17:FX35" si="161">VALUE((TEXT(FQ17,"GG")))</f>
        <v>30</v>
      </c>
    </row>
    <row r="18" spans="2:180" ht="17.25" customHeight="1">
      <c r="B18" s="1">
        <v>3</v>
      </c>
      <c r="C18" s="12" t="str">
        <f t="shared" si="114"/>
        <v/>
      </c>
      <c r="D18" s="29">
        <f>BİLGİLER!D8</f>
        <v>0</v>
      </c>
      <c r="E18" s="30">
        <f>BİLGİLER!E8</f>
        <v>0</v>
      </c>
      <c r="F18" s="31">
        <f>BİLGİLER!G8</f>
        <v>0</v>
      </c>
      <c r="G18" s="31">
        <f>BİLGİLER!H8</f>
        <v>0</v>
      </c>
      <c r="H18" s="32">
        <f>BİLGİLER!C8</f>
        <v>0</v>
      </c>
      <c r="I18" s="342">
        <f>BİLGİLER!I8</f>
        <v>0</v>
      </c>
      <c r="J18" s="343">
        <f>BİLGİLER!J8</f>
        <v>0</v>
      </c>
      <c r="K18" s="343">
        <f>BİLGİLER!K8</f>
        <v>0</v>
      </c>
      <c r="L18" s="343">
        <f>BİLGİLER!L8</f>
        <v>0</v>
      </c>
      <c r="M18" s="343">
        <f>BİLGİLER!M8</f>
        <v>0</v>
      </c>
      <c r="N18" s="344">
        <f>BİLGİLER!N8</f>
        <v>0</v>
      </c>
      <c r="O18" s="344">
        <f>BİLGİLER!O8</f>
        <v>0</v>
      </c>
      <c r="P18" s="345"/>
      <c r="Q18" s="346" t="str">
        <f t="shared" si="48"/>
        <v/>
      </c>
      <c r="R18" s="346">
        <f t="shared" si="48"/>
        <v>0</v>
      </c>
      <c r="S18" s="346">
        <f t="shared" si="48"/>
        <v>0</v>
      </c>
      <c r="T18" s="346">
        <f t="shared" si="48"/>
        <v>0</v>
      </c>
      <c r="U18" s="346">
        <f t="shared" si="48"/>
        <v>0</v>
      </c>
      <c r="V18" s="346">
        <f t="shared" si="48"/>
        <v>0</v>
      </c>
      <c r="W18" s="346" t="str">
        <f t="shared" si="48"/>
        <v/>
      </c>
      <c r="X18" s="346" t="str">
        <f t="shared" si="48"/>
        <v/>
      </c>
      <c r="Y18" s="346">
        <f t="shared" si="48"/>
        <v>0</v>
      </c>
      <c r="Z18" s="346">
        <f t="shared" si="48"/>
        <v>0</v>
      </c>
      <c r="AA18" s="346">
        <f t="shared" si="49"/>
        <v>0</v>
      </c>
      <c r="AB18" s="346">
        <f t="shared" si="49"/>
        <v>0</v>
      </c>
      <c r="AC18" s="346">
        <f t="shared" si="49"/>
        <v>0</v>
      </c>
      <c r="AD18" s="346" t="str">
        <f t="shared" si="49"/>
        <v/>
      </c>
      <c r="AE18" s="346" t="str">
        <f t="shared" si="49"/>
        <v/>
      </c>
      <c r="AF18" s="346">
        <f t="shared" si="49"/>
        <v>0</v>
      </c>
      <c r="AG18" s="346">
        <f t="shared" si="49"/>
        <v>0</v>
      </c>
      <c r="AH18" s="346">
        <f t="shared" si="49"/>
        <v>0</v>
      </c>
      <c r="AI18" s="346">
        <f t="shared" si="49"/>
        <v>0</v>
      </c>
      <c r="AJ18" s="346">
        <f t="shared" si="49"/>
        <v>0</v>
      </c>
      <c r="AK18" s="346" t="str">
        <f t="shared" si="50"/>
        <v/>
      </c>
      <c r="AL18" s="346" t="str">
        <f t="shared" si="50"/>
        <v/>
      </c>
      <c r="AM18" s="346">
        <f t="shared" si="50"/>
        <v>0</v>
      </c>
      <c r="AN18" s="346">
        <f t="shared" si="50"/>
        <v>0</v>
      </c>
      <c r="AO18" s="346">
        <f t="shared" si="50"/>
        <v>0</v>
      </c>
      <c r="AP18" s="346">
        <f t="shared" si="50"/>
        <v>0</v>
      </c>
      <c r="AQ18" s="346">
        <f t="shared" si="50"/>
        <v>0</v>
      </c>
      <c r="AR18" s="346" t="str">
        <f t="shared" si="50"/>
        <v/>
      </c>
      <c r="AS18" s="346" t="str">
        <f t="shared" si="50"/>
        <v/>
      </c>
      <c r="AT18" s="346">
        <f t="shared" si="50"/>
        <v>0</v>
      </c>
      <c r="AU18" s="347">
        <f t="shared" si="50"/>
        <v>0</v>
      </c>
      <c r="AV18" s="347">
        <f t="shared" si="115"/>
        <v>0</v>
      </c>
      <c r="AW18" s="347">
        <v>5</v>
      </c>
      <c r="AX18" s="346">
        <f t="shared" si="116"/>
        <v>0</v>
      </c>
      <c r="AY18" s="346">
        <f t="shared" si="117"/>
        <v>0</v>
      </c>
      <c r="AZ18" s="346">
        <f t="shared" si="118"/>
        <v>0</v>
      </c>
      <c r="BA18" s="346">
        <f t="shared" si="119"/>
        <v>0</v>
      </c>
      <c r="BB18" s="346">
        <f t="shared" si="120"/>
        <v>0</v>
      </c>
      <c r="BC18" s="346">
        <f t="shared" si="121"/>
        <v>0</v>
      </c>
      <c r="BD18" s="346">
        <f t="shared" si="122"/>
        <v>0</v>
      </c>
      <c r="BE18" s="346">
        <f t="shared" si="123"/>
        <v>0</v>
      </c>
      <c r="BF18" s="346">
        <f t="shared" si="124"/>
        <v>0</v>
      </c>
      <c r="BG18" s="346">
        <f t="shared" si="125"/>
        <v>0</v>
      </c>
      <c r="BH18" s="346">
        <f t="shared" si="126"/>
        <v>0</v>
      </c>
      <c r="BI18" s="346">
        <f t="shared" si="127"/>
        <v>0</v>
      </c>
      <c r="BJ18" s="346">
        <f t="shared" si="128"/>
        <v>0</v>
      </c>
      <c r="BK18" s="346">
        <f t="shared" si="129"/>
        <v>0</v>
      </c>
      <c r="BL18" s="346">
        <f t="shared" si="130"/>
        <v>0</v>
      </c>
      <c r="BM18" s="346">
        <f t="shared" si="131"/>
        <v>0</v>
      </c>
      <c r="BN18" s="346">
        <f t="shared" si="132"/>
        <v>0</v>
      </c>
      <c r="BO18" s="346">
        <f t="shared" si="133"/>
        <v>0</v>
      </c>
      <c r="BP18" s="346">
        <f t="shared" si="134"/>
        <v>0</v>
      </c>
      <c r="BQ18" s="346">
        <f t="shared" si="135"/>
        <v>0</v>
      </c>
      <c r="BR18" s="346">
        <f t="shared" si="136"/>
        <v>0</v>
      </c>
      <c r="BS18" s="346">
        <f t="shared" si="137"/>
        <v>0</v>
      </c>
      <c r="BT18" s="346">
        <f t="shared" si="138"/>
        <v>0</v>
      </c>
      <c r="BU18" s="346">
        <f t="shared" si="139"/>
        <v>0</v>
      </c>
      <c r="BV18" s="346">
        <f t="shared" si="140"/>
        <v>0</v>
      </c>
      <c r="BW18" s="346">
        <f t="shared" si="141"/>
        <v>0</v>
      </c>
      <c r="BX18" s="346">
        <f t="shared" si="142"/>
        <v>0</v>
      </c>
      <c r="BY18" s="346">
        <f t="shared" si="143"/>
        <v>0</v>
      </c>
      <c r="BZ18" s="346">
        <f t="shared" si="144"/>
        <v>0</v>
      </c>
      <c r="CA18" s="346">
        <f t="shared" si="145"/>
        <v>0</v>
      </c>
      <c r="CB18" s="346">
        <f t="shared" si="146"/>
        <v>0</v>
      </c>
      <c r="CC18" s="347">
        <f t="shared" si="147"/>
        <v>0</v>
      </c>
      <c r="CD18" s="355">
        <f t="shared" si="148"/>
        <v>0</v>
      </c>
      <c r="CE18" s="243">
        <f t="shared" si="149"/>
        <v>0</v>
      </c>
      <c r="CF18" s="244">
        <f t="shared" si="52"/>
        <v>0</v>
      </c>
      <c r="CG18" s="244">
        <f t="shared" si="53"/>
        <v>0</v>
      </c>
      <c r="CH18" s="244">
        <f t="shared" si="54"/>
        <v>0</v>
      </c>
      <c r="CI18" s="244">
        <f t="shared" si="55"/>
        <v>0</v>
      </c>
      <c r="CJ18" s="244">
        <f t="shared" si="56"/>
        <v>0</v>
      </c>
      <c r="CK18" s="244">
        <f t="shared" si="57"/>
        <v>0</v>
      </c>
      <c r="CL18" s="244">
        <f t="shared" si="58"/>
        <v>0</v>
      </c>
      <c r="CM18" s="244">
        <f t="shared" si="59"/>
        <v>0</v>
      </c>
      <c r="CN18" s="244">
        <f t="shared" si="60"/>
        <v>0</v>
      </c>
      <c r="CO18" s="244">
        <f t="shared" si="61"/>
        <v>0</v>
      </c>
      <c r="CP18" s="244">
        <f t="shared" si="62"/>
        <v>0</v>
      </c>
      <c r="CQ18" s="244">
        <f t="shared" si="63"/>
        <v>0</v>
      </c>
      <c r="CR18" s="244">
        <f t="shared" si="64"/>
        <v>0</v>
      </c>
      <c r="CS18" s="244">
        <f t="shared" si="65"/>
        <v>0</v>
      </c>
      <c r="CT18" s="244">
        <f t="shared" si="66"/>
        <v>0</v>
      </c>
      <c r="CU18" s="244">
        <f t="shared" si="67"/>
        <v>0</v>
      </c>
      <c r="CV18" s="244">
        <f t="shared" si="68"/>
        <v>0</v>
      </c>
      <c r="CW18" s="244">
        <f t="shared" si="69"/>
        <v>0</v>
      </c>
      <c r="CX18" s="244">
        <f t="shared" si="70"/>
        <v>0</v>
      </c>
      <c r="CY18" s="244">
        <f t="shared" si="71"/>
        <v>0</v>
      </c>
      <c r="CZ18" s="244">
        <f t="shared" si="72"/>
        <v>0</v>
      </c>
      <c r="DA18" s="244">
        <f t="shared" si="73"/>
        <v>0</v>
      </c>
      <c r="DB18" s="244">
        <f t="shared" si="74"/>
        <v>0</v>
      </c>
      <c r="DC18" s="244">
        <f t="shared" si="75"/>
        <v>0</v>
      </c>
      <c r="DD18" s="244">
        <f t="shared" si="76"/>
        <v>0</v>
      </c>
      <c r="DE18" s="244">
        <f t="shared" si="77"/>
        <v>0</v>
      </c>
      <c r="DF18" s="244">
        <f t="shared" si="78"/>
        <v>0</v>
      </c>
      <c r="DG18" s="244">
        <f t="shared" si="79"/>
        <v>0</v>
      </c>
      <c r="DH18" s="244">
        <f t="shared" si="80"/>
        <v>0</v>
      </c>
      <c r="DI18" s="245">
        <f t="shared" si="81"/>
        <v>0</v>
      </c>
      <c r="DJ18" s="105">
        <f t="shared" si="150"/>
        <v>0</v>
      </c>
      <c r="DK18" s="108">
        <f t="shared" si="151"/>
        <v>0</v>
      </c>
      <c r="DL18" s="50">
        <f t="shared" si="152"/>
        <v>0</v>
      </c>
      <c r="DM18" s="13"/>
      <c r="DS18" s="1" t="s">
        <v>18</v>
      </c>
      <c r="DT18" s="4">
        <v>4</v>
      </c>
      <c r="DV18" s="44"/>
      <c r="DW18" s="44"/>
      <c r="DX18" s="14">
        <f t="shared" si="153"/>
        <v>0</v>
      </c>
      <c r="DZ18" s="154">
        <f t="shared" si="82"/>
        <v>0</v>
      </c>
      <c r="EA18" s="154">
        <f t="shared" si="83"/>
        <v>0</v>
      </c>
      <c r="EB18" s="154">
        <f t="shared" si="84"/>
        <v>0</v>
      </c>
      <c r="EC18" s="154">
        <f t="shared" si="85"/>
        <v>0</v>
      </c>
      <c r="ED18" s="154">
        <f t="shared" si="86"/>
        <v>0</v>
      </c>
      <c r="EE18" s="154">
        <f t="shared" si="87"/>
        <v>0</v>
      </c>
      <c r="EF18" s="154">
        <f t="shared" si="88"/>
        <v>0</v>
      </c>
      <c r="EG18" s="154">
        <f t="shared" si="89"/>
        <v>0</v>
      </c>
      <c r="EH18" s="154">
        <f t="shared" si="90"/>
        <v>0</v>
      </c>
      <c r="EI18" s="154">
        <f t="shared" si="91"/>
        <v>0</v>
      </c>
      <c r="EJ18" s="154">
        <f t="shared" si="92"/>
        <v>0</v>
      </c>
      <c r="EK18" s="154">
        <f t="shared" si="93"/>
        <v>0</v>
      </c>
      <c r="EL18" s="154">
        <f t="shared" si="94"/>
        <v>0</v>
      </c>
      <c r="EM18" s="154">
        <f t="shared" si="95"/>
        <v>0</v>
      </c>
      <c r="EN18" s="154">
        <f t="shared" si="96"/>
        <v>0</v>
      </c>
      <c r="EO18" s="154">
        <f t="shared" si="97"/>
        <v>0</v>
      </c>
      <c r="EP18" s="154">
        <f t="shared" si="98"/>
        <v>0</v>
      </c>
      <c r="EQ18" s="154">
        <f t="shared" si="99"/>
        <v>0</v>
      </c>
      <c r="ER18" s="154">
        <f t="shared" si="100"/>
        <v>0</v>
      </c>
      <c r="ES18" s="154">
        <f t="shared" si="101"/>
        <v>0</v>
      </c>
      <c r="ET18" s="154">
        <f t="shared" si="102"/>
        <v>0</v>
      </c>
      <c r="EU18" s="154">
        <f t="shared" si="103"/>
        <v>0</v>
      </c>
      <c r="EV18" s="154">
        <f t="shared" si="104"/>
        <v>0</v>
      </c>
      <c r="EW18" s="154">
        <f t="shared" si="105"/>
        <v>0</v>
      </c>
      <c r="EX18" s="154">
        <f t="shared" si="106"/>
        <v>0</v>
      </c>
      <c r="EY18" s="154">
        <f t="shared" si="107"/>
        <v>0</v>
      </c>
      <c r="EZ18" s="154">
        <f t="shared" si="108"/>
        <v>0</v>
      </c>
      <c r="FA18" s="154">
        <f t="shared" si="109"/>
        <v>0</v>
      </c>
      <c r="FB18" s="154">
        <f t="shared" si="110"/>
        <v>0</v>
      </c>
      <c r="FC18" s="154">
        <f t="shared" si="111"/>
        <v>0</v>
      </c>
      <c r="FD18" s="154" t="str">
        <f t="shared" si="112"/>
        <v/>
      </c>
      <c r="FF18" s="5">
        <f>BİLGİLER!G8</f>
        <v>0</v>
      </c>
      <c r="FP18" s="250">
        <f t="shared" si="154"/>
        <v>0</v>
      </c>
      <c r="FQ18" s="250">
        <f t="shared" si="113"/>
        <v>43220</v>
      </c>
      <c r="FR18" s="252">
        <f t="shared" si="155"/>
        <v>43220</v>
      </c>
      <c r="FS18" s="251">
        <f t="shared" si="156"/>
        <v>30</v>
      </c>
      <c r="FT18" s="251">
        <f t="shared" si="157"/>
        <v>-43190</v>
      </c>
      <c r="FU18" s="249">
        <f t="shared" si="158"/>
        <v>0</v>
      </c>
      <c r="FV18" s="15">
        <f t="shared" si="159"/>
        <v>43191</v>
      </c>
      <c r="FW18" s="257">
        <f t="shared" si="160"/>
        <v>43221</v>
      </c>
      <c r="FX18" s="1">
        <f t="shared" si="161"/>
        <v>30</v>
      </c>
    </row>
    <row r="19" spans="2:180" ht="17.25" customHeight="1">
      <c r="B19" s="1">
        <v>4</v>
      </c>
      <c r="C19" s="12" t="str">
        <f t="shared" si="114"/>
        <v/>
      </c>
      <c r="D19" s="29">
        <f>BİLGİLER!D9</f>
        <v>0</v>
      </c>
      <c r="E19" s="30">
        <f>BİLGİLER!E9</f>
        <v>0</v>
      </c>
      <c r="F19" s="31">
        <f>BİLGİLER!G9</f>
        <v>0</v>
      </c>
      <c r="G19" s="31">
        <f>BİLGİLER!H9</f>
        <v>0</v>
      </c>
      <c r="H19" s="32">
        <f>BİLGİLER!C9</f>
        <v>0</v>
      </c>
      <c r="I19" s="342">
        <f>BİLGİLER!I9</f>
        <v>0</v>
      </c>
      <c r="J19" s="343">
        <f>BİLGİLER!J9</f>
        <v>0</v>
      </c>
      <c r="K19" s="343">
        <f>BİLGİLER!K9</f>
        <v>0</v>
      </c>
      <c r="L19" s="343">
        <f>BİLGİLER!L9</f>
        <v>0</v>
      </c>
      <c r="M19" s="343">
        <f>BİLGİLER!M9</f>
        <v>0</v>
      </c>
      <c r="N19" s="344">
        <f>BİLGİLER!N9</f>
        <v>0</v>
      </c>
      <c r="O19" s="344">
        <f>BİLGİLER!O9</f>
        <v>0</v>
      </c>
      <c r="P19" s="345"/>
      <c r="Q19" s="346" t="str">
        <f t="shared" si="48"/>
        <v/>
      </c>
      <c r="R19" s="346">
        <f t="shared" si="48"/>
        <v>0</v>
      </c>
      <c r="S19" s="346">
        <f t="shared" si="48"/>
        <v>0</v>
      </c>
      <c r="T19" s="346">
        <f t="shared" si="48"/>
        <v>0</v>
      </c>
      <c r="U19" s="346">
        <f t="shared" si="48"/>
        <v>0</v>
      </c>
      <c r="V19" s="346">
        <f t="shared" si="48"/>
        <v>0</v>
      </c>
      <c r="W19" s="346" t="str">
        <f t="shared" si="48"/>
        <v/>
      </c>
      <c r="X19" s="346" t="str">
        <f t="shared" si="48"/>
        <v/>
      </c>
      <c r="Y19" s="346">
        <f t="shared" si="48"/>
        <v>0</v>
      </c>
      <c r="Z19" s="346">
        <f t="shared" si="48"/>
        <v>0</v>
      </c>
      <c r="AA19" s="346">
        <f t="shared" si="49"/>
        <v>0</v>
      </c>
      <c r="AB19" s="346">
        <f t="shared" si="49"/>
        <v>0</v>
      </c>
      <c r="AC19" s="346">
        <f t="shared" si="49"/>
        <v>0</v>
      </c>
      <c r="AD19" s="346" t="str">
        <f t="shared" si="49"/>
        <v/>
      </c>
      <c r="AE19" s="346" t="str">
        <f t="shared" si="49"/>
        <v/>
      </c>
      <c r="AF19" s="346">
        <f t="shared" si="49"/>
        <v>0</v>
      </c>
      <c r="AG19" s="346">
        <f t="shared" si="49"/>
        <v>0</v>
      </c>
      <c r="AH19" s="346">
        <f t="shared" si="49"/>
        <v>0</v>
      </c>
      <c r="AI19" s="346">
        <f t="shared" si="49"/>
        <v>0</v>
      </c>
      <c r="AJ19" s="346">
        <f t="shared" si="49"/>
        <v>0</v>
      </c>
      <c r="AK19" s="346" t="str">
        <f t="shared" si="50"/>
        <v/>
      </c>
      <c r="AL19" s="346" t="str">
        <f t="shared" si="50"/>
        <v/>
      </c>
      <c r="AM19" s="346">
        <f t="shared" si="50"/>
        <v>0</v>
      </c>
      <c r="AN19" s="346">
        <f t="shared" si="50"/>
        <v>0</v>
      </c>
      <c r="AO19" s="346">
        <f t="shared" si="50"/>
        <v>0</v>
      </c>
      <c r="AP19" s="346">
        <f t="shared" si="50"/>
        <v>0</v>
      </c>
      <c r="AQ19" s="346">
        <f t="shared" si="50"/>
        <v>0</v>
      </c>
      <c r="AR19" s="346" t="str">
        <f t="shared" si="50"/>
        <v/>
      </c>
      <c r="AS19" s="346" t="str">
        <f t="shared" si="50"/>
        <v/>
      </c>
      <c r="AT19" s="346">
        <f t="shared" si="50"/>
        <v>0</v>
      </c>
      <c r="AU19" s="347">
        <f t="shared" si="50"/>
        <v>0</v>
      </c>
      <c r="AV19" s="347">
        <f t="shared" si="115"/>
        <v>0</v>
      </c>
      <c r="AW19" s="347">
        <v>6</v>
      </c>
      <c r="AX19" s="346">
        <f t="shared" si="116"/>
        <v>0</v>
      </c>
      <c r="AY19" s="346">
        <f t="shared" si="117"/>
        <v>0</v>
      </c>
      <c r="AZ19" s="346">
        <f t="shared" si="118"/>
        <v>0</v>
      </c>
      <c r="BA19" s="346">
        <f t="shared" si="119"/>
        <v>0</v>
      </c>
      <c r="BB19" s="346">
        <f t="shared" si="120"/>
        <v>0</v>
      </c>
      <c r="BC19" s="346">
        <f t="shared" si="121"/>
        <v>0</v>
      </c>
      <c r="BD19" s="346">
        <f t="shared" si="122"/>
        <v>0</v>
      </c>
      <c r="BE19" s="346">
        <f t="shared" si="123"/>
        <v>0</v>
      </c>
      <c r="BF19" s="346">
        <f t="shared" si="124"/>
        <v>0</v>
      </c>
      <c r="BG19" s="346">
        <f t="shared" si="125"/>
        <v>0</v>
      </c>
      <c r="BH19" s="346">
        <f t="shared" si="126"/>
        <v>0</v>
      </c>
      <c r="BI19" s="346">
        <f t="shared" si="127"/>
        <v>0</v>
      </c>
      <c r="BJ19" s="346">
        <f t="shared" si="128"/>
        <v>0</v>
      </c>
      <c r="BK19" s="346">
        <f t="shared" si="129"/>
        <v>0</v>
      </c>
      <c r="BL19" s="346">
        <f t="shared" si="130"/>
        <v>0</v>
      </c>
      <c r="BM19" s="346">
        <f t="shared" si="131"/>
        <v>0</v>
      </c>
      <c r="BN19" s="346">
        <f t="shared" si="132"/>
        <v>0</v>
      </c>
      <c r="BO19" s="346">
        <f t="shared" si="133"/>
        <v>0</v>
      </c>
      <c r="BP19" s="346">
        <f t="shared" si="134"/>
        <v>0</v>
      </c>
      <c r="BQ19" s="346">
        <f t="shared" si="135"/>
        <v>0</v>
      </c>
      <c r="BR19" s="346">
        <f t="shared" si="136"/>
        <v>0</v>
      </c>
      <c r="BS19" s="346">
        <f t="shared" si="137"/>
        <v>0</v>
      </c>
      <c r="BT19" s="346">
        <f t="shared" si="138"/>
        <v>0</v>
      </c>
      <c r="BU19" s="346">
        <f t="shared" si="139"/>
        <v>0</v>
      </c>
      <c r="BV19" s="346">
        <f t="shared" si="140"/>
        <v>0</v>
      </c>
      <c r="BW19" s="346">
        <f t="shared" si="141"/>
        <v>0</v>
      </c>
      <c r="BX19" s="346">
        <f t="shared" si="142"/>
        <v>0</v>
      </c>
      <c r="BY19" s="346">
        <f t="shared" si="143"/>
        <v>0</v>
      </c>
      <c r="BZ19" s="346">
        <f t="shared" si="144"/>
        <v>0</v>
      </c>
      <c r="CA19" s="346">
        <f t="shared" si="145"/>
        <v>0</v>
      </c>
      <c r="CB19" s="346">
        <f t="shared" si="146"/>
        <v>0</v>
      </c>
      <c r="CC19" s="347">
        <f t="shared" si="147"/>
        <v>0</v>
      </c>
      <c r="CD19" s="355">
        <f t="shared" si="148"/>
        <v>0</v>
      </c>
      <c r="CE19" s="243">
        <f t="shared" si="149"/>
        <v>0</v>
      </c>
      <c r="CF19" s="244">
        <f t="shared" si="52"/>
        <v>0</v>
      </c>
      <c r="CG19" s="244">
        <f t="shared" si="53"/>
        <v>0</v>
      </c>
      <c r="CH19" s="244">
        <f t="shared" si="54"/>
        <v>0</v>
      </c>
      <c r="CI19" s="244">
        <f t="shared" si="55"/>
        <v>0</v>
      </c>
      <c r="CJ19" s="244">
        <f t="shared" si="56"/>
        <v>0</v>
      </c>
      <c r="CK19" s="244">
        <f t="shared" si="57"/>
        <v>0</v>
      </c>
      <c r="CL19" s="244">
        <f t="shared" si="58"/>
        <v>0</v>
      </c>
      <c r="CM19" s="244">
        <f t="shared" si="59"/>
        <v>0</v>
      </c>
      <c r="CN19" s="244">
        <f t="shared" si="60"/>
        <v>0</v>
      </c>
      <c r="CO19" s="244">
        <f t="shared" si="61"/>
        <v>0</v>
      </c>
      <c r="CP19" s="244">
        <f t="shared" si="62"/>
        <v>0</v>
      </c>
      <c r="CQ19" s="244">
        <f t="shared" si="63"/>
        <v>0</v>
      </c>
      <c r="CR19" s="244">
        <f t="shared" si="64"/>
        <v>0</v>
      </c>
      <c r="CS19" s="244">
        <f t="shared" si="65"/>
        <v>0</v>
      </c>
      <c r="CT19" s="244">
        <f t="shared" si="66"/>
        <v>0</v>
      </c>
      <c r="CU19" s="244">
        <f t="shared" si="67"/>
        <v>0</v>
      </c>
      <c r="CV19" s="244">
        <f t="shared" si="68"/>
        <v>0</v>
      </c>
      <c r="CW19" s="244">
        <f t="shared" si="69"/>
        <v>0</v>
      </c>
      <c r="CX19" s="244">
        <f t="shared" si="70"/>
        <v>0</v>
      </c>
      <c r="CY19" s="244">
        <f t="shared" si="71"/>
        <v>0</v>
      </c>
      <c r="CZ19" s="244">
        <f t="shared" si="72"/>
        <v>0</v>
      </c>
      <c r="DA19" s="244">
        <f t="shared" si="73"/>
        <v>0</v>
      </c>
      <c r="DB19" s="244">
        <f t="shared" si="74"/>
        <v>0</v>
      </c>
      <c r="DC19" s="244">
        <f t="shared" si="75"/>
        <v>0</v>
      </c>
      <c r="DD19" s="244">
        <f t="shared" si="76"/>
        <v>0</v>
      </c>
      <c r="DE19" s="244">
        <f t="shared" si="77"/>
        <v>0</v>
      </c>
      <c r="DF19" s="244">
        <f t="shared" si="78"/>
        <v>0</v>
      </c>
      <c r="DG19" s="244">
        <f t="shared" si="79"/>
        <v>0</v>
      </c>
      <c r="DH19" s="244">
        <f t="shared" si="80"/>
        <v>0</v>
      </c>
      <c r="DI19" s="245">
        <f t="shared" si="81"/>
        <v>0</v>
      </c>
      <c r="DJ19" s="105">
        <f t="shared" si="150"/>
        <v>0</v>
      </c>
      <c r="DK19" s="108">
        <f t="shared" si="151"/>
        <v>0</v>
      </c>
      <c r="DL19" s="50">
        <f t="shared" si="152"/>
        <v>0</v>
      </c>
      <c r="DM19" s="13"/>
      <c r="DS19" s="1" t="s">
        <v>19</v>
      </c>
      <c r="DT19" s="4">
        <v>5</v>
      </c>
      <c r="DV19" s="44"/>
      <c r="DW19" s="44"/>
      <c r="DX19" s="14">
        <f t="shared" si="153"/>
        <v>0</v>
      </c>
      <c r="DZ19" s="154">
        <f t="shared" si="82"/>
        <v>0</v>
      </c>
      <c r="EA19" s="154">
        <f t="shared" si="83"/>
        <v>0</v>
      </c>
      <c r="EB19" s="154">
        <f t="shared" si="84"/>
        <v>0</v>
      </c>
      <c r="EC19" s="154">
        <f t="shared" si="85"/>
        <v>0</v>
      </c>
      <c r="ED19" s="154">
        <f t="shared" si="86"/>
        <v>0</v>
      </c>
      <c r="EE19" s="154">
        <f t="shared" si="87"/>
        <v>0</v>
      </c>
      <c r="EF19" s="154">
        <f t="shared" si="88"/>
        <v>0</v>
      </c>
      <c r="EG19" s="154">
        <f t="shared" si="89"/>
        <v>0</v>
      </c>
      <c r="EH19" s="154">
        <f t="shared" si="90"/>
        <v>0</v>
      </c>
      <c r="EI19" s="154">
        <f t="shared" si="91"/>
        <v>0</v>
      </c>
      <c r="EJ19" s="154">
        <f t="shared" si="92"/>
        <v>0</v>
      </c>
      <c r="EK19" s="154">
        <f t="shared" si="93"/>
        <v>0</v>
      </c>
      <c r="EL19" s="154">
        <f t="shared" si="94"/>
        <v>0</v>
      </c>
      <c r="EM19" s="154">
        <f t="shared" si="95"/>
        <v>0</v>
      </c>
      <c r="EN19" s="154">
        <f t="shared" si="96"/>
        <v>0</v>
      </c>
      <c r="EO19" s="154">
        <f t="shared" si="97"/>
        <v>0</v>
      </c>
      <c r="EP19" s="154">
        <f t="shared" si="98"/>
        <v>0</v>
      </c>
      <c r="EQ19" s="154">
        <f t="shared" si="99"/>
        <v>0</v>
      </c>
      <c r="ER19" s="154">
        <f t="shared" si="100"/>
        <v>0</v>
      </c>
      <c r="ES19" s="154">
        <f t="shared" si="101"/>
        <v>0</v>
      </c>
      <c r="ET19" s="154">
        <f t="shared" si="102"/>
        <v>0</v>
      </c>
      <c r="EU19" s="154">
        <f t="shared" si="103"/>
        <v>0</v>
      </c>
      <c r="EV19" s="154">
        <f t="shared" si="104"/>
        <v>0</v>
      </c>
      <c r="EW19" s="154">
        <f t="shared" si="105"/>
        <v>0</v>
      </c>
      <c r="EX19" s="154">
        <f t="shared" si="106"/>
        <v>0</v>
      </c>
      <c r="EY19" s="154">
        <f t="shared" si="107"/>
        <v>0</v>
      </c>
      <c r="EZ19" s="154">
        <f t="shared" si="108"/>
        <v>0</v>
      </c>
      <c r="FA19" s="154">
        <f t="shared" si="109"/>
        <v>0</v>
      </c>
      <c r="FB19" s="154">
        <f t="shared" si="110"/>
        <v>0</v>
      </c>
      <c r="FC19" s="154">
        <f t="shared" si="111"/>
        <v>0</v>
      </c>
      <c r="FD19" s="154" t="str">
        <f t="shared" si="112"/>
        <v/>
      </c>
      <c r="FF19" s="5">
        <f>BİLGİLER!G9</f>
        <v>0</v>
      </c>
      <c r="FP19" s="250">
        <f t="shared" si="154"/>
        <v>0</v>
      </c>
      <c r="FQ19" s="250">
        <f t="shared" si="113"/>
        <v>43220</v>
      </c>
      <c r="FR19" s="252">
        <f t="shared" si="155"/>
        <v>43220</v>
      </c>
      <c r="FS19" s="251">
        <f t="shared" si="156"/>
        <v>30</v>
      </c>
      <c r="FT19" s="251">
        <f t="shared" si="157"/>
        <v>-43190</v>
      </c>
      <c r="FU19" s="249">
        <f t="shared" si="158"/>
        <v>0</v>
      </c>
      <c r="FV19" s="15">
        <f t="shared" si="159"/>
        <v>43191</v>
      </c>
      <c r="FW19" s="257">
        <f t="shared" si="160"/>
        <v>43221</v>
      </c>
      <c r="FX19" s="1">
        <f t="shared" si="161"/>
        <v>30</v>
      </c>
    </row>
    <row r="20" spans="2:180" ht="17.25" customHeight="1">
      <c r="B20" s="1">
        <v>5</v>
      </c>
      <c r="C20" s="12" t="str">
        <f t="shared" si="114"/>
        <v/>
      </c>
      <c r="D20" s="29">
        <f>BİLGİLER!D10</f>
        <v>0</v>
      </c>
      <c r="E20" s="30">
        <f>BİLGİLER!E10</f>
        <v>0</v>
      </c>
      <c r="F20" s="31">
        <f>BİLGİLER!G10</f>
        <v>0</v>
      </c>
      <c r="G20" s="31">
        <f>BİLGİLER!H10</f>
        <v>0</v>
      </c>
      <c r="H20" s="32">
        <f>BİLGİLER!C10</f>
        <v>0</v>
      </c>
      <c r="I20" s="342">
        <f>BİLGİLER!I10</f>
        <v>0</v>
      </c>
      <c r="J20" s="343">
        <f>BİLGİLER!J10</f>
        <v>0</v>
      </c>
      <c r="K20" s="343">
        <f>BİLGİLER!K10</f>
        <v>0</v>
      </c>
      <c r="L20" s="343">
        <f>BİLGİLER!L10</f>
        <v>0</v>
      </c>
      <c r="M20" s="343">
        <f>BİLGİLER!M10</f>
        <v>0</v>
      </c>
      <c r="N20" s="344">
        <f>BİLGİLER!N10</f>
        <v>0</v>
      </c>
      <c r="O20" s="344">
        <f>BİLGİLER!O10</f>
        <v>0</v>
      </c>
      <c r="P20" s="345"/>
      <c r="Q20" s="346" t="str">
        <f t="shared" si="48"/>
        <v/>
      </c>
      <c r="R20" s="346">
        <f t="shared" si="48"/>
        <v>0</v>
      </c>
      <c r="S20" s="346">
        <f t="shared" si="48"/>
        <v>0</v>
      </c>
      <c r="T20" s="346">
        <f t="shared" si="48"/>
        <v>0</v>
      </c>
      <c r="U20" s="346">
        <f t="shared" si="48"/>
        <v>0</v>
      </c>
      <c r="V20" s="346">
        <f t="shared" si="48"/>
        <v>0</v>
      </c>
      <c r="W20" s="346" t="str">
        <f t="shared" si="48"/>
        <v/>
      </c>
      <c r="X20" s="346" t="str">
        <f t="shared" si="48"/>
        <v/>
      </c>
      <c r="Y20" s="346">
        <f t="shared" si="48"/>
        <v>0</v>
      </c>
      <c r="Z20" s="346">
        <f t="shared" si="48"/>
        <v>0</v>
      </c>
      <c r="AA20" s="346">
        <f t="shared" si="49"/>
        <v>0</v>
      </c>
      <c r="AB20" s="346">
        <f t="shared" si="49"/>
        <v>0</v>
      </c>
      <c r="AC20" s="346">
        <f t="shared" si="49"/>
        <v>0</v>
      </c>
      <c r="AD20" s="346" t="str">
        <f t="shared" si="49"/>
        <v/>
      </c>
      <c r="AE20" s="346" t="str">
        <f t="shared" si="49"/>
        <v/>
      </c>
      <c r="AF20" s="346">
        <f t="shared" si="49"/>
        <v>0</v>
      </c>
      <c r="AG20" s="346">
        <f t="shared" si="49"/>
        <v>0</v>
      </c>
      <c r="AH20" s="346">
        <f t="shared" si="49"/>
        <v>0</v>
      </c>
      <c r="AI20" s="346">
        <f t="shared" si="49"/>
        <v>0</v>
      </c>
      <c r="AJ20" s="346">
        <f t="shared" si="49"/>
        <v>0</v>
      </c>
      <c r="AK20" s="346" t="str">
        <f t="shared" si="50"/>
        <v/>
      </c>
      <c r="AL20" s="346" t="str">
        <f t="shared" si="50"/>
        <v/>
      </c>
      <c r="AM20" s="346">
        <f t="shared" si="50"/>
        <v>0</v>
      </c>
      <c r="AN20" s="346">
        <f t="shared" si="50"/>
        <v>0</v>
      </c>
      <c r="AO20" s="346">
        <f t="shared" si="50"/>
        <v>0</v>
      </c>
      <c r="AP20" s="346">
        <f t="shared" si="50"/>
        <v>0</v>
      </c>
      <c r="AQ20" s="346">
        <f t="shared" si="50"/>
        <v>0</v>
      </c>
      <c r="AR20" s="346" t="str">
        <f t="shared" si="50"/>
        <v/>
      </c>
      <c r="AS20" s="346" t="str">
        <f t="shared" si="50"/>
        <v/>
      </c>
      <c r="AT20" s="346">
        <f t="shared" si="50"/>
        <v>0</v>
      </c>
      <c r="AU20" s="347">
        <f t="shared" si="50"/>
        <v>0</v>
      </c>
      <c r="AV20" s="347">
        <f t="shared" si="115"/>
        <v>0</v>
      </c>
      <c r="AW20" s="347">
        <v>7</v>
      </c>
      <c r="AX20" s="346">
        <f t="shared" si="116"/>
        <v>0</v>
      </c>
      <c r="AY20" s="346">
        <f t="shared" si="117"/>
        <v>0</v>
      </c>
      <c r="AZ20" s="346">
        <f t="shared" si="118"/>
        <v>0</v>
      </c>
      <c r="BA20" s="346">
        <f t="shared" si="119"/>
        <v>0</v>
      </c>
      <c r="BB20" s="346">
        <f t="shared" si="120"/>
        <v>0</v>
      </c>
      <c r="BC20" s="346">
        <f t="shared" si="121"/>
        <v>0</v>
      </c>
      <c r="BD20" s="346">
        <f t="shared" si="122"/>
        <v>0</v>
      </c>
      <c r="BE20" s="346">
        <f t="shared" si="123"/>
        <v>0</v>
      </c>
      <c r="BF20" s="346">
        <f t="shared" si="124"/>
        <v>0</v>
      </c>
      <c r="BG20" s="346">
        <f t="shared" si="125"/>
        <v>0</v>
      </c>
      <c r="BH20" s="346">
        <f t="shared" si="126"/>
        <v>0</v>
      </c>
      <c r="BI20" s="346">
        <f t="shared" si="127"/>
        <v>0</v>
      </c>
      <c r="BJ20" s="346">
        <f t="shared" si="128"/>
        <v>0</v>
      </c>
      <c r="BK20" s="346">
        <f t="shared" si="129"/>
        <v>0</v>
      </c>
      <c r="BL20" s="346">
        <f t="shared" si="130"/>
        <v>0</v>
      </c>
      <c r="BM20" s="346">
        <f t="shared" si="131"/>
        <v>0</v>
      </c>
      <c r="BN20" s="346">
        <f t="shared" si="132"/>
        <v>0</v>
      </c>
      <c r="BO20" s="346">
        <f t="shared" si="133"/>
        <v>0</v>
      </c>
      <c r="BP20" s="346">
        <f t="shared" si="134"/>
        <v>0</v>
      </c>
      <c r="BQ20" s="346">
        <f t="shared" si="135"/>
        <v>0</v>
      </c>
      <c r="BR20" s="346">
        <f t="shared" si="136"/>
        <v>0</v>
      </c>
      <c r="BS20" s="346">
        <f t="shared" si="137"/>
        <v>0</v>
      </c>
      <c r="BT20" s="346">
        <f t="shared" si="138"/>
        <v>0</v>
      </c>
      <c r="BU20" s="346">
        <f t="shared" si="139"/>
        <v>0</v>
      </c>
      <c r="BV20" s="346">
        <f t="shared" si="140"/>
        <v>0</v>
      </c>
      <c r="BW20" s="346">
        <f t="shared" si="141"/>
        <v>0</v>
      </c>
      <c r="BX20" s="346">
        <f t="shared" si="142"/>
        <v>0</v>
      </c>
      <c r="BY20" s="346">
        <f t="shared" si="143"/>
        <v>0</v>
      </c>
      <c r="BZ20" s="346">
        <f t="shared" si="144"/>
        <v>0</v>
      </c>
      <c r="CA20" s="346">
        <f t="shared" si="145"/>
        <v>0</v>
      </c>
      <c r="CB20" s="346">
        <f t="shared" si="146"/>
        <v>0</v>
      </c>
      <c r="CC20" s="347">
        <f t="shared" si="147"/>
        <v>0</v>
      </c>
      <c r="CD20" s="355">
        <f t="shared" si="148"/>
        <v>0</v>
      </c>
      <c r="CE20" s="243">
        <f t="shared" si="149"/>
        <v>0</v>
      </c>
      <c r="CF20" s="244">
        <f t="shared" si="52"/>
        <v>0</v>
      </c>
      <c r="CG20" s="244">
        <f t="shared" si="53"/>
        <v>0</v>
      </c>
      <c r="CH20" s="244">
        <f t="shared" si="54"/>
        <v>0</v>
      </c>
      <c r="CI20" s="244">
        <f t="shared" si="55"/>
        <v>0</v>
      </c>
      <c r="CJ20" s="244">
        <f t="shared" si="56"/>
        <v>0</v>
      </c>
      <c r="CK20" s="244">
        <f t="shared" si="57"/>
        <v>0</v>
      </c>
      <c r="CL20" s="244">
        <f t="shared" si="58"/>
        <v>0</v>
      </c>
      <c r="CM20" s="244">
        <f t="shared" si="59"/>
        <v>0</v>
      </c>
      <c r="CN20" s="244">
        <f t="shared" si="60"/>
        <v>0</v>
      </c>
      <c r="CO20" s="244">
        <f t="shared" si="61"/>
        <v>0</v>
      </c>
      <c r="CP20" s="244">
        <f t="shared" si="62"/>
        <v>0</v>
      </c>
      <c r="CQ20" s="244">
        <f t="shared" si="63"/>
        <v>0</v>
      </c>
      <c r="CR20" s="244">
        <f t="shared" si="64"/>
        <v>0</v>
      </c>
      <c r="CS20" s="244">
        <f t="shared" si="65"/>
        <v>0</v>
      </c>
      <c r="CT20" s="244">
        <f t="shared" si="66"/>
        <v>0</v>
      </c>
      <c r="CU20" s="244">
        <f t="shared" si="67"/>
        <v>0</v>
      </c>
      <c r="CV20" s="244">
        <f t="shared" si="68"/>
        <v>0</v>
      </c>
      <c r="CW20" s="244">
        <f t="shared" si="69"/>
        <v>0</v>
      </c>
      <c r="CX20" s="244">
        <f t="shared" si="70"/>
        <v>0</v>
      </c>
      <c r="CY20" s="244">
        <f t="shared" si="71"/>
        <v>0</v>
      </c>
      <c r="CZ20" s="244">
        <f t="shared" si="72"/>
        <v>0</v>
      </c>
      <c r="DA20" s="244">
        <f t="shared" si="73"/>
        <v>0</v>
      </c>
      <c r="DB20" s="244">
        <f t="shared" si="74"/>
        <v>0</v>
      </c>
      <c r="DC20" s="244">
        <f t="shared" si="75"/>
        <v>0</v>
      </c>
      <c r="DD20" s="244">
        <f t="shared" si="76"/>
        <v>0</v>
      </c>
      <c r="DE20" s="244">
        <f t="shared" si="77"/>
        <v>0</v>
      </c>
      <c r="DF20" s="244">
        <f t="shared" si="78"/>
        <v>0</v>
      </c>
      <c r="DG20" s="244">
        <f t="shared" si="79"/>
        <v>0</v>
      </c>
      <c r="DH20" s="244">
        <f t="shared" si="80"/>
        <v>0</v>
      </c>
      <c r="DI20" s="245">
        <f t="shared" si="81"/>
        <v>0</v>
      </c>
      <c r="DJ20" s="105">
        <f t="shared" si="150"/>
        <v>0</v>
      </c>
      <c r="DK20" s="108">
        <f t="shared" si="151"/>
        <v>0</v>
      </c>
      <c r="DL20" s="50">
        <f t="shared" si="152"/>
        <v>0</v>
      </c>
      <c r="DM20" s="13"/>
      <c r="DS20" s="1" t="s">
        <v>20</v>
      </c>
      <c r="DT20" s="4">
        <v>6</v>
      </c>
      <c r="DV20" s="44"/>
      <c r="DW20" s="44"/>
      <c r="DX20" s="14">
        <f t="shared" si="153"/>
        <v>0</v>
      </c>
      <c r="DZ20" s="154">
        <f t="shared" si="82"/>
        <v>0</v>
      </c>
      <c r="EA20" s="154">
        <f t="shared" si="83"/>
        <v>0</v>
      </c>
      <c r="EB20" s="154">
        <f t="shared" si="84"/>
        <v>0</v>
      </c>
      <c r="EC20" s="154">
        <f t="shared" si="85"/>
        <v>0</v>
      </c>
      <c r="ED20" s="154">
        <f t="shared" si="86"/>
        <v>0</v>
      </c>
      <c r="EE20" s="154">
        <f t="shared" si="87"/>
        <v>0</v>
      </c>
      <c r="EF20" s="154">
        <f t="shared" si="88"/>
        <v>0</v>
      </c>
      <c r="EG20" s="154">
        <f t="shared" si="89"/>
        <v>0</v>
      </c>
      <c r="EH20" s="154">
        <f t="shared" si="90"/>
        <v>0</v>
      </c>
      <c r="EI20" s="154">
        <f t="shared" si="91"/>
        <v>0</v>
      </c>
      <c r="EJ20" s="154">
        <f t="shared" si="92"/>
        <v>0</v>
      </c>
      <c r="EK20" s="154">
        <f t="shared" si="93"/>
        <v>0</v>
      </c>
      <c r="EL20" s="154">
        <f t="shared" si="94"/>
        <v>0</v>
      </c>
      <c r="EM20" s="154">
        <f t="shared" si="95"/>
        <v>0</v>
      </c>
      <c r="EN20" s="154">
        <f t="shared" si="96"/>
        <v>0</v>
      </c>
      <c r="EO20" s="154">
        <f t="shared" si="97"/>
        <v>0</v>
      </c>
      <c r="EP20" s="154">
        <f t="shared" si="98"/>
        <v>0</v>
      </c>
      <c r="EQ20" s="154">
        <f t="shared" si="99"/>
        <v>0</v>
      </c>
      <c r="ER20" s="154">
        <f t="shared" si="100"/>
        <v>0</v>
      </c>
      <c r="ES20" s="154">
        <f t="shared" si="101"/>
        <v>0</v>
      </c>
      <c r="ET20" s="154">
        <f t="shared" si="102"/>
        <v>0</v>
      </c>
      <c r="EU20" s="154">
        <f t="shared" si="103"/>
        <v>0</v>
      </c>
      <c r="EV20" s="154">
        <f t="shared" si="104"/>
        <v>0</v>
      </c>
      <c r="EW20" s="154">
        <f t="shared" si="105"/>
        <v>0</v>
      </c>
      <c r="EX20" s="154">
        <f t="shared" si="106"/>
        <v>0</v>
      </c>
      <c r="EY20" s="154">
        <f t="shared" si="107"/>
        <v>0</v>
      </c>
      <c r="EZ20" s="154">
        <f t="shared" si="108"/>
        <v>0</v>
      </c>
      <c r="FA20" s="154">
        <f t="shared" si="109"/>
        <v>0</v>
      </c>
      <c r="FB20" s="154">
        <f t="shared" si="110"/>
        <v>0</v>
      </c>
      <c r="FC20" s="154">
        <f t="shared" si="111"/>
        <v>0</v>
      </c>
      <c r="FD20" s="154" t="str">
        <f t="shared" si="112"/>
        <v/>
      </c>
      <c r="FF20" s="5">
        <f>BİLGİLER!G10</f>
        <v>0</v>
      </c>
      <c r="FP20" s="250">
        <f t="shared" si="154"/>
        <v>0</v>
      </c>
      <c r="FQ20" s="250">
        <f t="shared" si="113"/>
        <v>43220</v>
      </c>
      <c r="FR20" s="252">
        <f t="shared" si="155"/>
        <v>43220</v>
      </c>
      <c r="FS20" s="251">
        <f t="shared" si="156"/>
        <v>30</v>
      </c>
      <c r="FT20" s="251">
        <f t="shared" si="157"/>
        <v>-43190</v>
      </c>
      <c r="FU20" s="249">
        <f t="shared" si="158"/>
        <v>0</v>
      </c>
      <c r="FV20" s="15">
        <f t="shared" si="159"/>
        <v>43191</v>
      </c>
      <c r="FW20" s="257">
        <f t="shared" si="160"/>
        <v>43221</v>
      </c>
      <c r="FX20" s="1">
        <f t="shared" si="161"/>
        <v>30</v>
      </c>
    </row>
    <row r="21" spans="2:180" ht="17.25" customHeight="1">
      <c r="B21" s="1">
        <v>6</v>
      </c>
      <c r="C21" s="12" t="str">
        <f t="shared" si="114"/>
        <v/>
      </c>
      <c r="D21" s="29">
        <f>BİLGİLER!D11</f>
        <v>0</v>
      </c>
      <c r="E21" s="30">
        <f>BİLGİLER!E11</f>
        <v>0</v>
      </c>
      <c r="F21" s="31">
        <f>BİLGİLER!G11</f>
        <v>0</v>
      </c>
      <c r="G21" s="31">
        <f>BİLGİLER!H11</f>
        <v>0</v>
      </c>
      <c r="H21" s="32">
        <f>BİLGİLER!C11</f>
        <v>0</v>
      </c>
      <c r="I21" s="342">
        <f>BİLGİLER!I11</f>
        <v>0</v>
      </c>
      <c r="J21" s="343">
        <f>BİLGİLER!J11</f>
        <v>0</v>
      </c>
      <c r="K21" s="343">
        <f>BİLGİLER!K11</f>
        <v>0</v>
      </c>
      <c r="L21" s="343">
        <f>BİLGİLER!L11</f>
        <v>0</v>
      </c>
      <c r="M21" s="343">
        <f>BİLGİLER!M11</f>
        <v>0</v>
      </c>
      <c r="N21" s="344">
        <f>BİLGİLER!N11</f>
        <v>0</v>
      </c>
      <c r="O21" s="344">
        <f>BİLGİLER!O11</f>
        <v>0</v>
      </c>
      <c r="P21" s="345"/>
      <c r="Q21" s="346" t="str">
        <f t="shared" si="48"/>
        <v/>
      </c>
      <c r="R21" s="346">
        <f t="shared" si="48"/>
        <v>0</v>
      </c>
      <c r="S21" s="346">
        <f t="shared" si="48"/>
        <v>0</v>
      </c>
      <c r="T21" s="346">
        <f t="shared" si="48"/>
        <v>0</v>
      </c>
      <c r="U21" s="346">
        <f t="shared" si="48"/>
        <v>0</v>
      </c>
      <c r="V21" s="346">
        <f t="shared" si="48"/>
        <v>0</v>
      </c>
      <c r="W21" s="346" t="str">
        <f t="shared" si="48"/>
        <v/>
      </c>
      <c r="X21" s="346" t="str">
        <f t="shared" si="48"/>
        <v/>
      </c>
      <c r="Y21" s="346">
        <f t="shared" si="48"/>
        <v>0</v>
      </c>
      <c r="Z21" s="346">
        <f t="shared" si="48"/>
        <v>0</v>
      </c>
      <c r="AA21" s="346">
        <f t="shared" si="49"/>
        <v>0</v>
      </c>
      <c r="AB21" s="346">
        <f t="shared" si="49"/>
        <v>0</v>
      </c>
      <c r="AC21" s="346">
        <f t="shared" si="49"/>
        <v>0</v>
      </c>
      <c r="AD21" s="346" t="str">
        <f t="shared" si="49"/>
        <v/>
      </c>
      <c r="AE21" s="346" t="str">
        <f t="shared" si="49"/>
        <v/>
      </c>
      <c r="AF21" s="346">
        <f t="shared" si="49"/>
        <v>0</v>
      </c>
      <c r="AG21" s="346">
        <f t="shared" si="49"/>
        <v>0</v>
      </c>
      <c r="AH21" s="346">
        <f t="shared" si="49"/>
        <v>0</v>
      </c>
      <c r="AI21" s="346">
        <f t="shared" si="49"/>
        <v>0</v>
      </c>
      <c r="AJ21" s="346">
        <f t="shared" si="49"/>
        <v>0</v>
      </c>
      <c r="AK21" s="346" t="str">
        <f t="shared" si="50"/>
        <v/>
      </c>
      <c r="AL21" s="346" t="str">
        <f t="shared" si="50"/>
        <v/>
      </c>
      <c r="AM21" s="346">
        <f t="shared" si="50"/>
        <v>0</v>
      </c>
      <c r="AN21" s="346">
        <f t="shared" si="50"/>
        <v>0</v>
      </c>
      <c r="AO21" s="346">
        <f t="shared" si="50"/>
        <v>0</v>
      </c>
      <c r="AP21" s="346">
        <f t="shared" si="50"/>
        <v>0</v>
      </c>
      <c r="AQ21" s="346">
        <f t="shared" si="50"/>
        <v>0</v>
      </c>
      <c r="AR21" s="346" t="str">
        <f t="shared" si="50"/>
        <v/>
      </c>
      <c r="AS21" s="346" t="str">
        <f t="shared" si="50"/>
        <v/>
      </c>
      <c r="AT21" s="346">
        <f t="shared" si="50"/>
        <v>0</v>
      </c>
      <c r="AU21" s="347">
        <f t="shared" si="50"/>
        <v>0</v>
      </c>
      <c r="AV21" s="347">
        <f t="shared" si="115"/>
        <v>0</v>
      </c>
      <c r="AW21" s="347">
        <v>8</v>
      </c>
      <c r="AX21" s="346">
        <f t="shared" si="116"/>
        <v>0</v>
      </c>
      <c r="AY21" s="346">
        <f t="shared" si="117"/>
        <v>0</v>
      </c>
      <c r="AZ21" s="346">
        <f t="shared" si="118"/>
        <v>0</v>
      </c>
      <c r="BA21" s="346">
        <f t="shared" si="119"/>
        <v>0</v>
      </c>
      <c r="BB21" s="346">
        <f t="shared" si="120"/>
        <v>0</v>
      </c>
      <c r="BC21" s="346">
        <f t="shared" si="121"/>
        <v>0</v>
      </c>
      <c r="BD21" s="346">
        <f t="shared" si="122"/>
        <v>0</v>
      </c>
      <c r="BE21" s="346">
        <f t="shared" si="123"/>
        <v>0</v>
      </c>
      <c r="BF21" s="346">
        <f t="shared" si="124"/>
        <v>0</v>
      </c>
      <c r="BG21" s="346">
        <f t="shared" si="125"/>
        <v>0</v>
      </c>
      <c r="BH21" s="346">
        <f t="shared" si="126"/>
        <v>0</v>
      </c>
      <c r="BI21" s="346">
        <f t="shared" si="127"/>
        <v>0</v>
      </c>
      <c r="BJ21" s="346">
        <f t="shared" si="128"/>
        <v>0</v>
      </c>
      <c r="BK21" s="346">
        <f t="shared" si="129"/>
        <v>0</v>
      </c>
      <c r="BL21" s="346">
        <f t="shared" si="130"/>
        <v>0</v>
      </c>
      <c r="BM21" s="346">
        <f t="shared" si="131"/>
        <v>0</v>
      </c>
      <c r="BN21" s="346">
        <f t="shared" si="132"/>
        <v>0</v>
      </c>
      <c r="BO21" s="346">
        <f t="shared" si="133"/>
        <v>0</v>
      </c>
      <c r="BP21" s="346">
        <f t="shared" si="134"/>
        <v>0</v>
      </c>
      <c r="BQ21" s="346">
        <f t="shared" si="135"/>
        <v>0</v>
      </c>
      <c r="BR21" s="346">
        <f t="shared" si="136"/>
        <v>0</v>
      </c>
      <c r="BS21" s="346">
        <f t="shared" si="137"/>
        <v>0</v>
      </c>
      <c r="BT21" s="346">
        <f t="shared" si="138"/>
        <v>0</v>
      </c>
      <c r="BU21" s="346">
        <f t="shared" si="139"/>
        <v>0</v>
      </c>
      <c r="BV21" s="346">
        <f t="shared" si="140"/>
        <v>0</v>
      </c>
      <c r="BW21" s="346">
        <f t="shared" si="141"/>
        <v>0</v>
      </c>
      <c r="BX21" s="346">
        <f t="shared" si="142"/>
        <v>0</v>
      </c>
      <c r="BY21" s="346">
        <f t="shared" si="143"/>
        <v>0</v>
      </c>
      <c r="BZ21" s="346">
        <f t="shared" si="144"/>
        <v>0</v>
      </c>
      <c r="CA21" s="346">
        <f t="shared" si="145"/>
        <v>0</v>
      </c>
      <c r="CB21" s="346">
        <f t="shared" si="146"/>
        <v>0</v>
      </c>
      <c r="CC21" s="347">
        <f t="shared" si="147"/>
        <v>0</v>
      </c>
      <c r="CD21" s="355">
        <f t="shared" si="148"/>
        <v>0</v>
      </c>
      <c r="CE21" s="243">
        <f t="shared" si="149"/>
        <v>0</v>
      </c>
      <c r="CF21" s="244">
        <f t="shared" si="52"/>
        <v>0</v>
      </c>
      <c r="CG21" s="244">
        <f t="shared" si="53"/>
        <v>0</v>
      </c>
      <c r="CH21" s="244">
        <f t="shared" si="54"/>
        <v>0</v>
      </c>
      <c r="CI21" s="244">
        <f t="shared" si="55"/>
        <v>0</v>
      </c>
      <c r="CJ21" s="244">
        <f t="shared" si="56"/>
        <v>0</v>
      </c>
      <c r="CK21" s="244">
        <f t="shared" si="57"/>
        <v>0</v>
      </c>
      <c r="CL21" s="244">
        <f t="shared" si="58"/>
        <v>0</v>
      </c>
      <c r="CM21" s="244">
        <f t="shared" si="59"/>
        <v>0</v>
      </c>
      <c r="CN21" s="244">
        <f t="shared" si="60"/>
        <v>0</v>
      </c>
      <c r="CO21" s="244">
        <f t="shared" si="61"/>
        <v>0</v>
      </c>
      <c r="CP21" s="244">
        <f t="shared" si="62"/>
        <v>0</v>
      </c>
      <c r="CQ21" s="244">
        <f t="shared" si="63"/>
        <v>0</v>
      </c>
      <c r="CR21" s="244">
        <f t="shared" si="64"/>
        <v>0</v>
      </c>
      <c r="CS21" s="244">
        <f t="shared" si="65"/>
        <v>0</v>
      </c>
      <c r="CT21" s="244">
        <f t="shared" si="66"/>
        <v>0</v>
      </c>
      <c r="CU21" s="244">
        <f t="shared" si="67"/>
        <v>0</v>
      </c>
      <c r="CV21" s="244">
        <f t="shared" si="68"/>
        <v>0</v>
      </c>
      <c r="CW21" s="244">
        <f t="shared" si="69"/>
        <v>0</v>
      </c>
      <c r="CX21" s="244">
        <f t="shared" si="70"/>
        <v>0</v>
      </c>
      <c r="CY21" s="244">
        <f t="shared" si="71"/>
        <v>0</v>
      </c>
      <c r="CZ21" s="244">
        <f t="shared" si="72"/>
        <v>0</v>
      </c>
      <c r="DA21" s="244">
        <f t="shared" si="73"/>
        <v>0</v>
      </c>
      <c r="DB21" s="244">
        <f t="shared" si="74"/>
        <v>0</v>
      </c>
      <c r="DC21" s="244">
        <f t="shared" si="75"/>
        <v>0</v>
      </c>
      <c r="DD21" s="244">
        <f t="shared" si="76"/>
        <v>0</v>
      </c>
      <c r="DE21" s="244">
        <f t="shared" si="77"/>
        <v>0</v>
      </c>
      <c r="DF21" s="244">
        <f t="shared" si="78"/>
        <v>0</v>
      </c>
      <c r="DG21" s="244">
        <f t="shared" si="79"/>
        <v>0</v>
      </c>
      <c r="DH21" s="244">
        <f t="shared" si="80"/>
        <v>0</v>
      </c>
      <c r="DI21" s="245">
        <f t="shared" si="81"/>
        <v>0</v>
      </c>
      <c r="DJ21" s="105">
        <f t="shared" si="150"/>
        <v>0</v>
      </c>
      <c r="DK21" s="108">
        <f t="shared" si="151"/>
        <v>0</v>
      </c>
      <c r="DL21" s="50">
        <f t="shared" si="152"/>
        <v>0</v>
      </c>
      <c r="DM21" s="13"/>
      <c r="DS21" s="1" t="s">
        <v>30</v>
      </c>
      <c r="DT21" s="4">
        <v>7</v>
      </c>
      <c r="DV21" s="44"/>
      <c r="DW21" s="44"/>
      <c r="DX21" s="14">
        <f t="shared" si="153"/>
        <v>0</v>
      </c>
      <c r="DZ21" s="154">
        <f t="shared" si="82"/>
        <v>0</v>
      </c>
      <c r="EA21" s="154">
        <f t="shared" si="83"/>
        <v>0</v>
      </c>
      <c r="EB21" s="154">
        <f t="shared" si="84"/>
        <v>0</v>
      </c>
      <c r="EC21" s="154">
        <f t="shared" si="85"/>
        <v>0</v>
      </c>
      <c r="ED21" s="154">
        <f t="shared" si="86"/>
        <v>0</v>
      </c>
      <c r="EE21" s="154">
        <f t="shared" si="87"/>
        <v>0</v>
      </c>
      <c r="EF21" s="154">
        <f t="shared" si="88"/>
        <v>0</v>
      </c>
      <c r="EG21" s="154">
        <f t="shared" si="89"/>
        <v>0</v>
      </c>
      <c r="EH21" s="154">
        <f t="shared" si="90"/>
        <v>0</v>
      </c>
      <c r="EI21" s="154">
        <f t="shared" si="91"/>
        <v>0</v>
      </c>
      <c r="EJ21" s="154">
        <f t="shared" si="92"/>
        <v>0</v>
      </c>
      <c r="EK21" s="154">
        <f t="shared" si="93"/>
        <v>0</v>
      </c>
      <c r="EL21" s="154">
        <f t="shared" si="94"/>
        <v>0</v>
      </c>
      <c r="EM21" s="154">
        <f t="shared" si="95"/>
        <v>0</v>
      </c>
      <c r="EN21" s="154">
        <f t="shared" si="96"/>
        <v>0</v>
      </c>
      <c r="EO21" s="154">
        <f t="shared" si="97"/>
        <v>0</v>
      </c>
      <c r="EP21" s="154">
        <f t="shared" si="98"/>
        <v>0</v>
      </c>
      <c r="EQ21" s="154">
        <f t="shared" si="99"/>
        <v>0</v>
      </c>
      <c r="ER21" s="154">
        <f t="shared" si="100"/>
        <v>0</v>
      </c>
      <c r="ES21" s="154">
        <f t="shared" si="101"/>
        <v>0</v>
      </c>
      <c r="ET21" s="154">
        <f t="shared" si="102"/>
        <v>0</v>
      </c>
      <c r="EU21" s="154">
        <f t="shared" si="103"/>
        <v>0</v>
      </c>
      <c r="EV21" s="154">
        <f t="shared" si="104"/>
        <v>0</v>
      </c>
      <c r="EW21" s="154">
        <f t="shared" si="105"/>
        <v>0</v>
      </c>
      <c r="EX21" s="154">
        <f t="shared" si="106"/>
        <v>0</v>
      </c>
      <c r="EY21" s="154">
        <f t="shared" si="107"/>
        <v>0</v>
      </c>
      <c r="EZ21" s="154">
        <f t="shared" si="108"/>
        <v>0</v>
      </c>
      <c r="FA21" s="154">
        <f t="shared" si="109"/>
        <v>0</v>
      </c>
      <c r="FB21" s="154">
        <f t="shared" si="110"/>
        <v>0</v>
      </c>
      <c r="FC21" s="154">
        <f t="shared" si="111"/>
        <v>0</v>
      </c>
      <c r="FD21" s="154" t="str">
        <f t="shared" si="112"/>
        <v/>
      </c>
      <c r="FF21" s="5">
        <f>BİLGİLER!G11</f>
        <v>0</v>
      </c>
      <c r="FP21" s="250">
        <f t="shared" si="154"/>
        <v>0</v>
      </c>
      <c r="FQ21" s="250">
        <f t="shared" si="113"/>
        <v>43220</v>
      </c>
      <c r="FR21" s="252">
        <f t="shared" si="155"/>
        <v>43220</v>
      </c>
      <c r="FS21" s="251">
        <f t="shared" si="156"/>
        <v>30</v>
      </c>
      <c r="FT21" s="251">
        <f t="shared" si="157"/>
        <v>-43190</v>
      </c>
      <c r="FU21" s="249">
        <f t="shared" si="158"/>
        <v>0</v>
      </c>
      <c r="FV21" s="15">
        <f t="shared" si="159"/>
        <v>43191</v>
      </c>
      <c r="FW21" s="257">
        <f t="shared" si="160"/>
        <v>43221</v>
      </c>
      <c r="FX21" s="1">
        <f t="shared" si="161"/>
        <v>30</v>
      </c>
    </row>
    <row r="22" spans="2:180" ht="17.25" customHeight="1">
      <c r="B22" s="1">
        <v>7</v>
      </c>
      <c r="C22" s="12" t="str">
        <f t="shared" si="114"/>
        <v/>
      </c>
      <c r="D22" s="29">
        <f>BİLGİLER!D12</f>
        <v>0</v>
      </c>
      <c r="E22" s="30">
        <f>BİLGİLER!E12</f>
        <v>0</v>
      </c>
      <c r="F22" s="31">
        <f>BİLGİLER!G12</f>
        <v>0</v>
      </c>
      <c r="G22" s="31">
        <f>BİLGİLER!H12</f>
        <v>0</v>
      </c>
      <c r="H22" s="32">
        <f>BİLGİLER!C12</f>
        <v>0</v>
      </c>
      <c r="I22" s="342">
        <f>BİLGİLER!I12</f>
        <v>0</v>
      </c>
      <c r="J22" s="343">
        <f>BİLGİLER!J12</f>
        <v>0</v>
      </c>
      <c r="K22" s="343">
        <f>BİLGİLER!K12</f>
        <v>0</v>
      </c>
      <c r="L22" s="343">
        <f>BİLGİLER!L12</f>
        <v>0</v>
      </c>
      <c r="M22" s="343">
        <f>BİLGİLER!M12</f>
        <v>0</v>
      </c>
      <c r="N22" s="344">
        <f>BİLGİLER!N12</f>
        <v>0</v>
      </c>
      <c r="O22" s="344">
        <f>BİLGİLER!O12</f>
        <v>0</v>
      </c>
      <c r="P22" s="345"/>
      <c r="Q22" s="346" t="str">
        <f t="shared" si="48"/>
        <v/>
      </c>
      <c r="R22" s="346">
        <f t="shared" si="48"/>
        <v>0</v>
      </c>
      <c r="S22" s="346">
        <f t="shared" si="48"/>
        <v>0</v>
      </c>
      <c r="T22" s="346">
        <f t="shared" si="48"/>
        <v>0</v>
      </c>
      <c r="U22" s="346">
        <f t="shared" si="48"/>
        <v>0</v>
      </c>
      <c r="V22" s="346">
        <f t="shared" si="48"/>
        <v>0</v>
      </c>
      <c r="W22" s="346" t="str">
        <f t="shared" si="48"/>
        <v/>
      </c>
      <c r="X22" s="346" t="str">
        <f t="shared" si="48"/>
        <v/>
      </c>
      <c r="Y22" s="346">
        <f t="shared" si="48"/>
        <v>0</v>
      </c>
      <c r="Z22" s="346">
        <f t="shared" si="48"/>
        <v>0</v>
      </c>
      <c r="AA22" s="346">
        <f t="shared" si="49"/>
        <v>0</v>
      </c>
      <c r="AB22" s="346">
        <f t="shared" si="49"/>
        <v>0</v>
      </c>
      <c r="AC22" s="346">
        <f t="shared" si="49"/>
        <v>0</v>
      </c>
      <c r="AD22" s="346" t="str">
        <f t="shared" si="49"/>
        <v/>
      </c>
      <c r="AE22" s="346" t="str">
        <f t="shared" si="49"/>
        <v/>
      </c>
      <c r="AF22" s="346">
        <f t="shared" si="49"/>
        <v>0</v>
      </c>
      <c r="AG22" s="346">
        <f t="shared" si="49"/>
        <v>0</v>
      </c>
      <c r="AH22" s="346">
        <f t="shared" si="49"/>
        <v>0</v>
      </c>
      <c r="AI22" s="346">
        <f t="shared" si="49"/>
        <v>0</v>
      </c>
      <c r="AJ22" s="346">
        <f t="shared" si="49"/>
        <v>0</v>
      </c>
      <c r="AK22" s="346" t="str">
        <f t="shared" si="50"/>
        <v/>
      </c>
      <c r="AL22" s="346" t="str">
        <f t="shared" si="50"/>
        <v/>
      </c>
      <c r="AM22" s="346">
        <f t="shared" si="50"/>
        <v>0</v>
      </c>
      <c r="AN22" s="346">
        <f t="shared" si="50"/>
        <v>0</v>
      </c>
      <c r="AO22" s="346">
        <f t="shared" si="50"/>
        <v>0</v>
      </c>
      <c r="AP22" s="346">
        <f t="shared" si="50"/>
        <v>0</v>
      </c>
      <c r="AQ22" s="346">
        <f t="shared" si="50"/>
        <v>0</v>
      </c>
      <c r="AR22" s="346" t="str">
        <f t="shared" si="50"/>
        <v/>
      </c>
      <c r="AS22" s="346" t="str">
        <f t="shared" si="50"/>
        <v/>
      </c>
      <c r="AT22" s="346">
        <f t="shared" si="50"/>
        <v>0</v>
      </c>
      <c r="AU22" s="347">
        <f t="shared" si="50"/>
        <v>0</v>
      </c>
      <c r="AV22" s="347">
        <f t="shared" si="115"/>
        <v>0</v>
      </c>
      <c r="AW22" s="347">
        <v>9</v>
      </c>
      <c r="AX22" s="346">
        <f t="shared" si="116"/>
        <v>0</v>
      </c>
      <c r="AY22" s="346">
        <f t="shared" si="117"/>
        <v>0</v>
      </c>
      <c r="AZ22" s="346">
        <f t="shared" si="118"/>
        <v>0</v>
      </c>
      <c r="BA22" s="346">
        <f t="shared" si="119"/>
        <v>0</v>
      </c>
      <c r="BB22" s="346">
        <f t="shared" si="120"/>
        <v>0</v>
      </c>
      <c r="BC22" s="346">
        <f t="shared" si="121"/>
        <v>0</v>
      </c>
      <c r="BD22" s="346">
        <f t="shared" si="122"/>
        <v>0</v>
      </c>
      <c r="BE22" s="346">
        <f t="shared" si="123"/>
        <v>0</v>
      </c>
      <c r="BF22" s="346">
        <f t="shared" si="124"/>
        <v>0</v>
      </c>
      <c r="BG22" s="346">
        <f t="shared" si="125"/>
        <v>0</v>
      </c>
      <c r="BH22" s="346">
        <f t="shared" si="126"/>
        <v>0</v>
      </c>
      <c r="BI22" s="346">
        <f t="shared" si="127"/>
        <v>0</v>
      </c>
      <c r="BJ22" s="346">
        <f t="shared" si="128"/>
        <v>0</v>
      </c>
      <c r="BK22" s="346">
        <f t="shared" si="129"/>
        <v>0</v>
      </c>
      <c r="BL22" s="346">
        <f t="shared" si="130"/>
        <v>0</v>
      </c>
      <c r="BM22" s="346">
        <f t="shared" si="131"/>
        <v>0</v>
      </c>
      <c r="BN22" s="346">
        <f t="shared" si="132"/>
        <v>0</v>
      </c>
      <c r="BO22" s="346">
        <f t="shared" si="133"/>
        <v>0</v>
      </c>
      <c r="BP22" s="346">
        <f t="shared" si="134"/>
        <v>0</v>
      </c>
      <c r="BQ22" s="346">
        <f t="shared" si="135"/>
        <v>0</v>
      </c>
      <c r="BR22" s="346">
        <f t="shared" si="136"/>
        <v>0</v>
      </c>
      <c r="BS22" s="346">
        <f t="shared" si="137"/>
        <v>0</v>
      </c>
      <c r="BT22" s="346">
        <f t="shared" si="138"/>
        <v>0</v>
      </c>
      <c r="BU22" s="346">
        <f t="shared" si="139"/>
        <v>0</v>
      </c>
      <c r="BV22" s="346">
        <f t="shared" si="140"/>
        <v>0</v>
      </c>
      <c r="BW22" s="346">
        <f t="shared" si="141"/>
        <v>0</v>
      </c>
      <c r="BX22" s="346">
        <f t="shared" si="142"/>
        <v>0</v>
      </c>
      <c r="BY22" s="346">
        <f t="shared" si="143"/>
        <v>0</v>
      </c>
      <c r="BZ22" s="346">
        <f t="shared" si="144"/>
        <v>0</v>
      </c>
      <c r="CA22" s="346">
        <f t="shared" si="145"/>
        <v>0</v>
      </c>
      <c r="CB22" s="346">
        <f t="shared" si="146"/>
        <v>0</v>
      </c>
      <c r="CC22" s="347">
        <f t="shared" si="147"/>
        <v>0</v>
      </c>
      <c r="CD22" s="355">
        <f t="shared" si="148"/>
        <v>0</v>
      </c>
      <c r="CE22" s="243">
        <f t="shared" si="149"/>
        <v>0</v>
      </c>
      <c r="CF22" s="244">
        <f t="shared" si="52"/>
        <v>0</v>
      </c>
      <c r="CG22" s="244">
        <f t="shared" si="53"/>
        <v>0</v>
      </c>
      <c r="CH22" s="244">
        <f t="shared" si="54"/>
        <v>0</v>
      </c>
      <c r="CI22" s="244">
        <f t="shared" si="55"/>
        <v>0</v>
      </c>
      <c r="CJ22" s="244">
        <f t="shared" si="56"/>
        <v>0</v>
      </c>
      <c r="CK22" s="244">
        <f t="shared" si="57"/>
        <v>0</v>
      </c>
      <c r="CL22" s="244">
        <f t="shared" si="58"/>
        <v>0</v>
      </c>
      <c r="CM22" s="244">
        <f t="shared" si="59"/>
        <v>0</v>
      </c>
      <c r="CN22" s="244">
        <f t="shared" si="60"/>
        <v>0</v>
      </c>
      <c r="CO22" s="244">
        <f t="shared" si="61"/>
        <v>0</v>
      </c>
      <c r="CP22" s="244">
        <f t="shared" si="62"/>
        <v>0</v>
      </c>
      <c r="CQ22" s="244">
        <f t="shared" si="63"/>
        <v>0</v>
      </c>
      <c r="CR22" s="244">
        <f t="shared" si="64"/>
        <v>0</v>
      </c>
      <c r="CS22" s="244">
        <f t="shared" si="65"/>
        <v>0</v>
      </c>
      <c r="CT22" s="244">
        <f t="shared" si="66"/>
        <v>0</v>
      </c>
      <c r="CU22" s="244">
        <f t="shared" si="67"/>
        <v>0</v>
      </c>
      <c r="CV22" s="244">
        <f t="shared" si="68"/>
        <v>0</v>
      </c>
      <c r="CW22" s="244">
        <f t="shared" si="69"/>
        <v>0</v>
      </c>
      <c r="CX22" s="244">
        <f t="shared" si="70"/>
        <v>0</v>
      </c>
      <c r="CY22" s="244">
        <f t="shared" si="71"/>
        <v>0</v>
      </c>
      <c r="CZ22" s="244">
        <f t="shared" si="72"/>
        <v>0</v>
      </c>
      <c r="DA22" s="244">
        <f t="shared" si="73"/>
        <v>0</v>
      </c>
      <c r="DB22" s="244">
        <f t="shared" si="74"/>
        <v>0</v>
      </c>
      <c r="DC22" s="244">
        <f t="shared" si="75"/>
        <v>0</v>
      </c>
      <c r="DD22" s="244">
        <f t="shared" si="76"/>
        <v>0</v>
      </c>
      <c r="DE22" s="244">
        <f t="shared" si="77"/>
        <v>0</v>
      </c>
      <c r="DF22" s="244">
        <f t="shared" si="78"/>
        <v>0</v>
      </c>
      <c r="DG22" s="244">
        <f t="shared" si="79"/>
        <v>0</v>
      </c>
      <c r="DH22" s="244">
        <f t="shared" si="80"/>
        <v>0</v>
      </c>
      <c r="DI22" s="245">
        <f t="shared" si="81"/>
        <v>0</v>
      </c>
      <c r="DJ22" s="105">
        <f t="shared" si="150"/>
        <v>0</v>
      </c>
      <c r="DK22" s="108">
        <f t="shared" si="151"/>
        <v>0</v>
      </c>
      <c r="DL22" s="50">
        <f t="shared" si="152"/>
        <v>0</v>
      </c>
      <c r="DM22" s="13"/>
      <c r="DS22" s="1" t="s">
        <v>51</v>
      </c>
      <c r="DT22" s="4">
        <v>8</v>
      </c>
      <c r="DV22" s="44"/>
      <c r="DW22" s="44"/>
      <c r="DX22" s="14">
        <f t="shared" si="153"/>
        <v>0</v>
      </c>
      <c r="DZ22" s="154">
        <f t="shared" si="82"/>
        <v>0</v>
      </c>
      <c r="EA22" s="154">
        <f t="shared" si="83"/>
        <v>0</v>
      </c>
      <c r="EB22" s="154">
        <f t="shared" si="84"/>
        <v>0</v>
      </c>
      <c r="EC22" s="154">
        <f t="shared" si="85"/>
        <v>0</v>
      </c>
      <c r="ED22" s="154">
        <f t="shared" si="86"/>
        <v>0</v>
      </c>
      <c r="EE22" s="154">
        <f t="shared" si="87"/>
        <v>0</v>
      </c>
      <c r="EF22" s="154">
        <f t="shared" si="88"/>
        <v>0</v>
      </c>
      <c r="EG22" s="154">
        <f t="shared" si="89"/>
        <v>0</v>
      </c>
      <c r="EH22" s="154">
        <f t="shared" si="90"/>
        <v>0</v>
      </c>
      <c r="EI22" s="154">
        <f t="shared" si="91"/>
        <v>0</v>
      </c>
      <c r="EJ22" s="154">
        <f t="shared" si="92"/>
        <v>0</v>
      </c>
      <c r="EK22" s="154">
        <f t="shared" si="93"/>
        <v>0</v>
      </c>
      <c r="EL22" s="154">
        <f t="shared" si="94"/>
        <v>0</v>
      </c>
      <c r="EM22" s="154">
        <f t="shared" si="95"/>
        <v>0</v>
      </c>
      <c r="EN22" s="154">
        <f t="shared" si="96"/>
        <v>0</v>
      </c>
      <c r="EO22" s="154">
        <f t="shared" si="97"/>
        <v>0</v>
      </c>
      <c r="EP22" s="154">
        <f t="shared" si="98"/>
        <v>0</v>
      </c>
      <c r="EQ22" s="154">
        <f t="shared" si="99"/>
        <v>0</v>
      </c>
      <c r="ER22" s="154">
        <f t="shared" si="100"/>
        <v>0</v>
      </c>
      <c r="ES22" s="154">
        <f t="shared" si="101"/>
        <v>0</v>
      </c>
      <c r="ET22" s="154">
        <f t="shared" si="102"/>
        <v>0</v>
      </c>
      <c r="EU22" s="154">
        <f t="shared" si="103"/>
        <v>0</v>
      </c>
      <c r="EV22" s="154">
        <f t="shared" si="104"/>
        <v>0</v>
      </c>
      <c r="EW22" s="154">
        <f t="shared" si="105"/>
        <v>0</v>
      </c>
      <c r="EX22" s="154">
        <f t="shared" si="106"/>
        <v>0</v>
      </c>
      <c r="EY22" s="154">
        <f t="shared" si="107"/>
        <v>0</v>
      </c>
      <c r="EZ22" s="154">
        <f t="shared" si="108"/>
        <v>0</v>
      </c>
      <c r="FA22" s="154">
        <f t="shared" si="109"/>
        <v>0</v>
      </c>
      <c r="FB22" s="154">
        <f t="shared" si="110"/>
        <v>0</v>
      </c>
      <c r="FC22" s="154">
        <f t="shared" si="111"/>
        <v>0</v>
      </c>
      <c r="FD22" s="154" t="str">
        <f t="shared" si="112"/>
        <v/>
      </c>
      <c r="FF22" s="5">
        <f>BİLGİLER!G12</f>
        <v>0</v>
      </c>
      <c r="FP22" s="250">
        <f t="shared" si="154"/>
        <v>0</v>
      </c>
      <c r="FQ22" s="250">
        <f t="shared" si="113"/>
        <v>43220</v>
      </c>
      <c r="FR22" s="252">
        <f t="shared" si="155"/>
        <v>43220</v>
      </c>
      <c r="FS22" s="251">
        <f t="shared" si="156"/>
        <v>30</v>
      </c>
      <c r="FT22" s="251">
        <f t="shared" si="157"/>
        <v>-43190</v>
      </c>
      <c r="FU22" s="249">
        <f t="shared" si="158"/>
        <v>0</v>
      </c>
      <c r="FV22" s="15">
        <f t="shared" si="159"/>
        <v>43191</v>
      </c>
      <c r="FW22" s="257">
        <f t="shared" si="160"/>
        <v>43221</v>
      </c>
      <c r="FX22" s="1">
        <f t="shared" si="161"/>
        <v>30</v>
      </c>
    </row>
    <row r="23" spans="2:180" ht="17.25" customHeight="1">
      <c r="B23" s="1">
        <v>8</v>
      </c>
      <c r="C23" s="12" t="str">
        <f t="shared" si="114"/>
        <v/>
      </c>
      <c r="D23" s="29">
        <f>BİLGİLER!D13</f>
        <v>0</v>
      </c>
      <c r="E23" s="30">
        <f>BİLGİLER!E13</f>
        <v>0</v>
      </c>
      <c r="F23" s="31">
        <f>BİLGİLER!G13</f>
        <v>0</v>
      </c>
      <c r="G23" s="31">
        <f>BİLGİLER!H13</f>
        <v>0</v>
      </c>
      <c r="H23" s="32">
        <f>BİLGİLER!C13</f>
        <v>0</v>
      </c>
      <c r="I23" s="342">
        <f>BİLGİLER!I13</f>
        <v>0</v>
      </c>
      <c r="J23" s="343">
        <f>BİLGİLER!J13</f>
        <v>0</v>
      </c>
      <c r="K23" s="343">
        <f>BİLGİLER!K13</f>
        <v>0</v>
      </c>
      <c r="L23" s="343">
        <f>BİLGİLER!L13</f>
        <v>0</v>
      </c>
      <c r="M23" s="343">
        <f>BİLGİLER!M13</f>
        <v>0</v>
      </c>
      <c r="N23" s="344">
        <f>BİLGİLER!N13</f>
        <v>0</v>
      </c>
      <c r="O23" s="344">
        <f>BİLGİLER!O13</f>
        <v>0</v>
      </c>
      <c r="P23" s="345"/>
      <c r="Q23" s="346" t="str">
        <f t="shared" si="48"/>
        <v/>
      </c>
      <c r="R23" s="346">
        <f t="shared" si="48"/>
        <v>0</v>
      </c>
      <c r="S23" s="346">
        <f t="shared" si="48"/>
        <v>0</v>
      </c>
      <c r="T23" s="346">
        <f t="shared" si="48"/>
        <v>0</v>
      </c>
      <c r="U23" s="346">
        <f t="shared" si="48"/>
        <v>0</v>
      </c>
      <c r="V23" s="346">
        <f t="shared" si="48"/>
        <v>0</v>
      </c>
      <c r="W23" s="346" t="str">
        <f t="shared" si="48"/>
        <v/>
      </c>
      <c r="X23" s="346" t="str">
        <f t="shared" si="48"/>
        <v/>
      </c>
      <c r="Y23" s="346">
        <f t="shared" si="48"/>
        <v>0</v>
      </c>
      <c r="Z23" s="346">
        <f t="shared" si="48"/>
        <v>0</v>
      </c>
      <c r="AA23" s="346">
        <f t="shared" si="49"/>
        <v>0</v>
      </c>
      <c r="AB23" s="346">
        <f t="shared" si="49"/>
        <v>0</v>
      </c>
      <c r="AC23" s="346">
        <f t="shared" si="49"/>
        <v>0</v>
      </c>
      <c r="AD23" s="346" t="str">
        <f t="shared" si="49"/>
        <v/>
      </c>
      <c r="AE23" s="346" t="str">
        <f t="shared" si="49"/>
        <v/>
      </c>
      <c r="AF23" s="346">
        <f t="shared" si="49"/>
        <v>0</v>
      </c>
      <c r="AG23" s="346">
        <f t="shared" si="49"/>
        <v>0</v>
      </c>
      <c r="AH23" s="346">
        <f t="shared" si="49"/>
        <v>0</v>
      </c>
      <c r="AI23" s="346">
        <f t="shared" si="49"/>
        <v>0</v>
      </c>
      <c r="AJ23" s="346">
        <f t="shared" si="49"/>
        <v>0</v>
      </c>
      <c r="AK23" s="346" t="str">
        <f t="shared" si="50"/>
        <v/>
      </c>
      <c r="AL23" s="346" t="str">
        <f t="shared" si="50"/>
        <v/>
      </c>
      <c r="AM23" s="346">
        <f t="shared" si="50"/>
        <v>0</v>
      </c>
      <c r="AN23" s="346">
        <f t="shared" si="50"/>
        <v>0</v>
      </c>
      <c r="AO23" s="346">
        <f t="shared" si="50"/>
        <v>0</v>
      </c>
      <c r="AP23" s="346">
        <f t="shared" si="50"/>
        <v>0</v>
      </c>
      <c r="AQ23" s="346">
        <f t="shared" si="50"/>
        <v>0</v>
      </c>
      <c r="AR23" s="346" t="str">
        <f t="shared" si="50"/>
        <v/>
      </c>
      <c r="AS23" s="346" t="str">
        <f t="shared" si="50"/>
        <v/>
      </c>
      <c r="AT23" s="346">
        <f t="shared" si="50"/>
        <v>0</v>
      </c>
      <c r="AU23" s="347">
        <f t="shared" si="50"/>
        <v>0</v>
      </c>
      <c r="AV23" s="347">
        <f t="shared" si="115"/>
        <v>0</v>
      </c>
      <c r="AW23" s="347">
        <v>10</v>
      </c>
      <c r="AX23" s="346">
        <f t="shared" si="116"/>
        <v>0</v>
      </c>
      <c r="AY23" s="346">
        <f t="shared" si="117"/>
        <v>0</v>
      </c>
      <c r="AZ23" s="346">
        <f t="shared" si="118"/>
        <v>0</v>
      </c>
      <c r="BA23" s="346">
        <f t="shared" si="119"/>
        <v>0</v>
      </c>
      <c r="BB23" s="346">
        <f t="shared" si="120"/>
        <v>0</v>
      </c>
      <c r="BC23" s="346">
        <f t="shared" si="121"/>
        <v>0</v>
      </c>
      <c r="BD23" s="346">
        <f t="shared" si="122"/>
        <v>0</v>
      </c>
      <c r="BE23" s="346">
        <f t="shared" si="123"/>
        <v>0</v>
      </c>
      <c r="BF23" s="346">
        <f t="shared" si="124"/>
        <v>0</v>
      </c>
      <c r="BG23" s="346">
        <f t="shared" si="125"/>
        <v>0</v>
      </c>
      <c r="BH23" s="346">
        <f t="shared" si="126"/>
        <v>0</v>
      </c>
      <c r="BI23" s="346">
        <f t="shared" si="127"/>
        <v>0</v>
      </c>
      <c r="BJ23" s="346">
        <f t="shared" si="128"/>
        <v>0</v>
      </c>
      <c r="BK23" s="346">
        <f t="shared" si="129"/>
        <v>0</v>
      </c>
      <c r="BL23" s="346">
        <f t="shared" si="130"/>
        <v>0</v>
      </c>
      <c r="BM23" s="346">
        <f t="shared" si="131"/>
        <v>0</v>
      </c>
      <c r="BN23" s="346">
        <f t="shared" si="132"/>
        <v>0</v>
      </c>
      <c r="BO23" s="346">
        <f t="shared" si="133"/>
        <v>0</v>
      </c>
      <c r="BP23" s="346">
        <f t="shared" si="134"/>
        <v>0</v>
      </c>
      <c r="BQ23" s="346">
        <f t="shared" si="135"/>
        <v>0</v>
      </c>
      <c r="BR23" s="346">
        <f t="shared" si="136"/>
        <v>0</v>
      </c>
      <c r="BS23" s="346">
        <f t="shared" si="137"/>
        <v>0</v>
      </c>
      <c r="BT23" s="346">
        <f t="shared" si="138"/>
        <v>0</v>
      </c>
      <c r="BU23" s="346">
        <f t="shared" si="139"/>
        <v>0</v>
      </c>
      <c r="BV23" s="346">
        <f t="shared" si="140"/>
        <v>0</v>
      </c>
      <c r="BW23" s="346">
        <f t="shared" si="141"/>
        <v>0</v>
      </c>
      <c r="BX23" s="346">
        <f t="shared" si="142"/>
        <v>0</v>
      </c>
      <c r="BY23" s="346">
        <f t="shared" si="143"/>
        <v>0</v>
      </c>
      <c r="BZ23" s="346">
        <f t="shared" si="144"/>
        <v>0</v>
      </c>
      <c r="CA23" s="346">
        <f t="shared" si="145"/>
        <v>0</v>
      </c>
      <c r="CB23" s="346">
        <f t="shared" si="146"/>
        <v>0</v>
      </c>
      <c r="CC23" s="347">
        <f t="shared" si="147"/>
        <v>0</v>
      </c>
      <c r="CD23" s="355">
        <f t="shared" si="148"/>
        <v>0</v>
      </c>
      <c r="CE23" s="243">
        <f t="shared" si="149"/>
        <v>0</v>
      </c>
      <c r="CF23" s="244">
        <f t="shared" si="52"/>
        <v>0</v>
      </c>
      <c r="CG23" s="244">
        <f t="shared" si="53"/>
        <v>0</v>
      </c>
      <c r="CH23" s="244">
        <f t="shared" si="54"/>
        <v>0</v>
      </c>
      <c r="CI23" s="244">
        <f t="shared" si="55"/>
        <v>0</v>
      </c>
      <c r="CJ23" s="244">
        <f t="shared" si="56"/>
        <v>0</v>
      </c>
      <c r="CK23" s="244">
        <f t="shared" si="57"/>
        <v>0</v>
      </c>
      <c r="CL23" s="244">
        <f t="shared" si="58"/>
        <v>0</v>
      </c>
      <c r="CM23" s="244">
        <f t="shared" si="59"/>
        <v>0</v>
      </c>
      <c r="CN23" s="244">
        <f t="shared" si="60"/>
        <v>0</v>
      </c>
      <c r="CO23" s="244">
        <f t="shared" si="61"/>
        <v>0</v>
      </c>
      <c r="CP23" s="244">
        <f t="shared" si="62"/>
        <v>0</v>
      </c>
      <c r="CQ23" s="244">
        <f t="shared" si="63"/>
        <v>0</v>
      </c>
      <c r="CR23" s="244">
        <f t="shared" si="64"/>
        <v>0</v>
      </c>
      <c r="CS23" s="244">
        <f t="shared" si="65"/>
        <v>0</v>
      </c>
      <c r="CT23" s="244">
        <f t="shared" si="66"/>
        <v>0</v>
      </c>
      <c r="CU23" s="244">
        <f t="shared" si="67"/>
        <v>0</v>
      </c>
      <c r="CV23" s="244">
        <f t="shared" si="68"/>
        <v>0</v>
      </c>
      <c r="CW23" s="244">
        <f t="shared" si="69"/>
        <v>0</v>
      </c>
      <c r="CX23" s="244">
        <f t="shared" si="70"/>
        <v>0</v>
      </c>
      <c r="CY23" s="244">
        <f t="shared" si="71"/>
        <v>0</v>
      </c>
      <c r="CZ23" s="244">
        <f t="shared" si="72"/>
        <v>0</v>
      </c>
      <c r="DA23" s="244">
        <f t="shared" si="73"/>
        <v>0</v>
      </c>
      <c r="DB23" s="244">
        <f t="shared" si="74"/>
        <v>0</v>
      </c>
      <c r="DC23" s="244">
        <f t="shared" si="75"/>
        <v>0</v>
      </c>
      <c r="DD23" s="244">
        <f t="shared" si="76"/>
        <v>0</v>
      </c>
      <c r="DE23" s="244">
        <f t="shared" si="77"/>
        <v>0</v>
      </c>
      <c r="DF23" s="244">
        <f t="shared" si="78"/>
        <v>0</v>
      </c>
      <c r="DG23" s="244">
        <f t="shared" si="79"/>
        <v>0</v>
      </c>
      <c r="DH23" s="244">
        <f t="shared" si="80"/>
        <v>0</v>
      </c>
      <c r="DI23" s="245">
        <f t="shared" si="81"/>
        <v>0</v>
      </c>
      <c r="DJ23" s="105">
        <f t="shared" si="150"/>
        <v>0</v>
      </c>
      <c r="DK23" s="108">
        <f t="shared" si="151"/>
        <v>0</v>
      </c>
      <c r="DL23" s="50">
        <f t="shared" si="152"/>
        <v>0</v>
      </c>
      <c r="DM23" s="13"/>
      <c r="DS23" s="1" t="s">
        <v>2</v>
      </c>
      <c r="DT23" s="4">
        <v>9</v>
      </c>
      <c r="DV23" s="44"/>
      <c r="DW23" s="44"/>
      <c r="DX23" s="14">
        <f t="shared" si="153"/>
        <v>0</v>
      </c>
      <c r="DZ23" s="154">
        <f t="shared" si="82"/>
        <v>0</v>
      </c>
      <c r="EA23" s="154">
        <f t="shared" si="83"/>
        <v>0</v>
      </c>
      <c r="EB23" s="154">
        <f t="shared" si="84"/>
        <v>0</v>
      </c>
      <c r="EC23" s="154">
        <f t="shared" si="85"/>
        <v>0</v>
      </c>
      <c r="ED23" s="154">
        <f t="shared" si="86"/>
        <v>0</v>
      </c>
      <c r="EE23" s="154">
        <f t="shared" si="87"/>
        <v>0</v>
      </c>
      <c r="EF23" s="154">
        <f t="shared" si="88"/>
        <v>0</v>
      </c>
      <c r="EG23" s="154">
        <f t="shared" si="89"/>
        <v>0</v>
      </c>
      <c r="EH23" s="154">
        <f t="shared" si="90"/>
        <v>0</v>
      </c>
      <c r="EI23" s="154">
        <f t="shared" si="91"/>
        <v>0</v>
      </c>
      <c r="EJ23" s="154">
        <f t="shared" si="92"/>
        <v>0</v>
      </c>
      <c r="EK23" s="154">
        <f t="shared" si="93"/>
        <v>0</v>
      </c>
      <c r="EL23" s="154">
        <f t="shared" si="94"/>
        <v>0</v>
      </c>
      <c r="EM23" s="154">
        <f t="shared" si="95"/>
        <v>0</v>
      </c>
      <c r="EN23" s="154">
        <f t="shared" si="96"/>
        <v>0</v>
      </c>
      <c r="EO23" s="154">
        <f t="shared" si="97"/>
        <v>0</v>
      </c>
      <c r="EP23" s="154">
        <f t="shared" si="98"/>
        <v>0</v>
      </c>
      <c r="EQ23" s="154">
        <f t="shared" si="99"/>
        <v>0</v>
      </c>
      <c r="ER23" s="154">
        <f t="shared" si="100"/>
        <v>0</v>
      </c>
      <c r="ES23" s="154">
        <f t="shared" si="101"/>
        <v>0</v>
      </c>
      <c r="ET23" s="154">
        <f t="shared" si="102"/>
        <v>0</v>
      </c>
      <c r="EU23" s="154">
        <f t="shared" si="103"/>
        <v>0</v>
      </c>
      <c r="EV23" s="154">
        <f t="shared" si="104"/>
        <v>0</v>
      </c>
      <c r="EW23" s="154">
        <f t="shared" si="105"/>
        <v>0</v>
      </c>
      <c r="EX23" s="154">
        <f t="shared" si="106"/>
        <v>0</v>
      </c>
      <c r="EY23" s="154">
        <f t="shared" si="107"/>
        <v>0</v>
      </c>
      <c r="EZ23" s="154">
        <f t="shared" si="108"/>
        <v>0</v>
      </c>
      <c r="FA23" s="154">
        <f t="shared" si="109"/>
        <v>0</v>
      </c>
      <c r="FB23" s="154">
        <f t="shared" si="110"/>
        <v>0</v>
      </c>
      <c r="FC23" s="154">
        <f t="shared" si="111"/>
        <v>0</v>
      </c>
      <c r="FD23" s="154" t="str">
        <f t="shared" si="112"/>
        <v/>
      </c>
      <c r="FF23" s="5">
        <f>BİLGİLER!G13</f>
        <v>0</v>
      </c>
      <c r="FP23" s="250">
        <f t="shared" si="154"/>
        <v>0</v>
      </c>
      <c r="FQ23" s="250">
        <f t="shared" si="113"/>
        <v>43220</v>
      </c>
      <c r="FR23" s="252">
        <f t="shared" si="155"/>
        <v>43220</v>
      </c>
      <c r="FS23" s="251">
        <f t="shared" si="156"/>
        <v>30</v>
      </c>
      <c r="FT23" s="251">
        <f t="shared" si="157"/>
        <v>-43190</v>
      </c>
      <c r="FU23" s="249">
        <f t="shared" si="158"/>
        <v>0</v>
      </c>
      <c r="FV23" s="15">
        <f t="shared" si="159"/>
        <v>43191</v>
      </c>
      <c r="FW23" s="257">
        <f t="shared" si="160"/>
        <v>43221</v>
      </c>
      <c r="FX23" s="1">
        <f t="shared" si="161"/>
        <v>30</v>
      </c>
    </row>
    <row r="24" spans="2:180" ht="17.25" customHeight="1">
      <c r="B24" s="1">
        <v>9</v>
      </c>
      <c r="C24" s="12" t="str">
        <f t="shared" si="114"/>
        <v/>
      </c>
      <c r="D24" s="29">
        <f>BİLGİLER!D14</f>
        <v>0</v>
      </c>
      <c r="E24" s="30">
        <f>BİLGİLER!E14</f>
        <v>0</v>
      </c>
      <c r="F24" s="31">
        <f>BİLGİLER!G14</f>
        <v>0</v>
      </c>
      <c r="G24" s="31">
        <f>BİLGİLER!H14</f>
        <v>0</v>
      </c>
      <c r="H24" s="32">
        <f>BİLGİLER!C14</f>
        <v>0</v>
      </c>
      <c r="I24" s="342">
        <f>BİLGİLER!I14</f>
        <v>0</v>
      </c>
      <c r="J24" s="343">
        <f>BİLGİLER!J14</f>
        <v>0</v>
      </c>
      <c r="K24" s="343">
        <f>BİLGİLER!K14</f>
        <v>0</v>
      </c>
      <c r="L24" s="343">
        <f>BİLGİLER!L14</f>
        <v>0</v>
      </c>
      <c r="M24" s="343">
        <f>BİLGİLER!M14</f>
        <v>0</v>
      </c>
      <c r="N24" s="344">
        <f>BİLGİLER!N14</f>
        <v>0</v>
      </c>
      <c r="O24" s="344">
        <f>BİLGİLER!O14</f>
        <v>0</v>
      </c>
      <c r="P24" s="345"/>
      <c r="Q24" s="346" t="str">
        <f t="shared" si="48"/>
        <v/>
      </c>
      <c r="R24" s="346">
        <f t="shared" si="48"/>
        <v>0</v>
      </c>
      <c r="S24" s="346">
        <f t="shared" si="48"/>
        <v>0</v>
      </c>
      <c r="T24" s="346">
        <f t="shared" si="48"/>
        <v>0</v>
      </c>
      <c r="U24" s="346">
        <f t="shared" si="48"/>
        <v>0</v>
      </c>
      <c r="V24" s="346">
        <f t="shared" si="48"/>
        <v>0</v>
      </c>
      <c r="W24" s="346" t="str">
        <f t="shared" si="48"/>
        <v/>
      </c>
      <c r="X24" s="346" t="str">
        <f t="shared" si="48"/>
        <v/>
      </c>
      <c r="Y24" s="346">
        <f t="shared" si="48"/>
        <v>0</v>
      </c>
      <c r="Z24" s="346">
        <f t="shared" si="48"/>
        <v>0</v>
      </c>
      <c r="AA24" s="346">
        <f t="shared" si="49"/>
        <v>0</v>
      </c>
      <c r="AB24" s="346">
        <f t="shared" si="49"/>
        <v>0</v>
      </c>
      <c r="AC24" s="346">
        <f t="shared" si="49"/>
        <v>0</v>
      </c>
      <c r="AD24" s="346" t="str">
        <f t="shared" si="49"/>
        <v/>
      </c>
      <c r="AE24" s="346" t="str">
        <f t="shared" si="49"/>
        <v/>
      </c>
      <c r="AF24" s="346">
        <f t="shared" si="49"/>
        <v>0</v>
      </c>
      <c r="AG24" s="346">
        <f t="shared" si="49"/>
        <v>0</v>
      </c>
      <c r="AH24" s="346">
        <f t="shared" si="49"/>
        <v>0</v>
      </c>
      <c r="AI24" s="346">
        <f t="shared" si="49"/>
        <v>0</v>
      </c>
      <c r="AJ24" s="346">
        <f t="shared" si="49"/>
        <v>0</v>
      </c>
      <c r="AK24" s="346" t="str">
        <f t="shared" si="50"/>
        <v/>
      </c>
      <c r="AL24" s="346" t="str">
        <f t="shared" si="50"/>
        <v/>
      </c>
      <c r="AM24" s="346">
        <f t="shared" si="50"/>
        <v>0</v>
      </c>
      <c r="AN24" s="346">
        <f t="shared" si="50"/>
        <v>0</v>
      </c>
      <c r="AO24" s="346">
        <f t="shared" si="50"/>
        <v>0</v>
      </c>
      <c r="AP24" s="346">
        <f t="shared" si="50"/>
        <v>0</v>
      </c>
      <c r="AQ24" s="346">
        <f t="shared" si="50"/>
        <v>0</v>
      </c>
      <c r="AR24" s="346" t="str">
        <f t="shared" si="50"/>
        <v/>
      </c>
      <c r="AS24" s="346" t="str">
        <f t="shared" si="50"/>
        <v/>
      </c>
      <c r="AT24" s="346">
        <f t="shared" si="50"/>
        <v>0</v>
      </c>
      <c r="AU24" s="347">
        <f t="shared" si="50"/>
        <v>0</v>
      </c>
      <c r="AV24" s="347">
        <f t="shared" si="115"/>
        <v>0</v>
      </c>
      <c r="AW24" s="347">
        <v>11</v>
      </c>
      <c r="AX24" s="346">
        <f t="shared" si="116"/>
        <v>0</v>
      </c>
      <c r="AY24" s="346">
        <f t="shared" si="117"/>
        <v>0</v>
      </c>
      <c r="AZ24" s="346">
        <f t="shared" si="118"/>
        <v>0</v>
      </c>
      <c r="BA24" s="346">
        <f t="shared" si="119"/>
        <v>0</v>
      </c>
      <c r="BB24" s="346">
        <f t="shared" si="120"/>
        <v>0</v>
      </c>
      <c r="BC24" s="346">
        <f t="shared" si="121"/>
        <v>0</v>
      </c>
      <c r="BD24" s="346">
        <f t="shared" si="122"/>
        <v>0</v>
      </c>
      <c r="BE24" s="346">
        <f t="shared" si="123"/>
        <v>0</v>
      </c>
      <c r="BF24" s="346">
        <f t="shared" si="124"/>
        <v>0</v>
      </c>
      <c r="BG24" s="346">
        <f t="shared" si="125"/>
        <v>0</v>
      </c>
      <c r="BH24" s="346">
        <f t="shared" si="126"/>
        <v>0</v>
      </c>
      <c r="BI24" s="346">
        <f t="shared" si="127"/>
        <v>0</v>
      </c>
      <c r="BJ24" s="346">
        <f t="shared" si="128"/>
        <v>0</v>
      </c>
      <c r="BK24" s="346">
        <f t="shared" si="129"/>
        <v>0</v>
      </c>
      <c r="BL24" s="346">
        <f t="shared" si="130"/>
        <v>0</v>
      </c>
      <c r="BM24" s="346">
        <f t="shared" si="131"/>
        <v>0</v>
      </c>
      <c r="BN24" s="346">
        <f t="shared" si="132"/>
        <v>0</v>
      </c>
      <c r="BO24" s="346">
        <f t="shared" si="133"/>
        <v>0</v>
      </c>
      <c r="BP24" s="346">
        <f t="shared" si="134"/>
        <v>0</v>
      </c>
      <c r="BQ24" s="346">
        <f t="shared" si="135"/>
        <v>0</v>
      </c>
      <c r="BR24" s="346">
        <f t="shared" si="136"/>
        <v>0</v>
      </c>
      <c r="BS24" s="346">
        <f t="shared" si="137"/>
        <v>0</v>
      </c>
      <c r="BT24" s="346">
        <f t="shared" si="138"/>
        <v>0</v>
      </c>
      <c r="BU24" s="346">
        <f t="shared" si="139"/>
        <v>0</v>
      </c>
      <c r="BV24" s="346">
        <f t="shared" si="140"/>
        <v>0</v>
      </c>
      <c r="BW24" s="346">
        <f t="shared" si="141"/>
        <v>0</v>
      </c>
      <c r="BX24" s="346">
        <f t="shared" si="142"/>
        <v>0</v>
      </c>
      <c r="BY24" s="346">
        <f t="shared" si="143"/>
        <v>0</v>
      </c>
      <c r="BZ24" s="346">
        <f t="shared" si="144"/>
        <v>0</v>
      </c>
      <c r="CA24" s="346">
        <f t="shared" si="145"/>
        <v>0</v>
      </c>
      <c r="CB24" s="346">
        <f t="shared" si="146"/>
        <v>0</v>
      </c>
      <c r="CC24" s="347">
        <f t="shared" si="147"/>
        <v>0</v>
      </c>
      <c r="CD24" s="355">
        <f t="shared" si="148"/>
        <v>0</v>
      </c>
      <c r="CE24" s="243">
        <f t="shared" si="149"/>
        <v>0</v>
      </c>
      <c r="CF24" s="244">
        <f t="shared" si="52"/>
        <v>0</v>
      </c>
      <c r="CG24" s="244">
        <f t="shared" si="53"/>
        <v>0</v>
      </c>
      <c r="CH24" s="244">
        <f t="shared" si="54"/>
        <v>0</v>
      </c>
      <c r="CI24" s="244">
        <f t="shared" si="55"/>
        <v>0</v>
      </c>
      <c r="CJ24" s="244">
        <f t="shared" si="56"/>
        <v>0</v>
      </c>
      <c r="CK24" s="244">
        <f t="shared" si="57"/>
        <v>0</v>
      </c>
      <c r="CL24" s="244">
        <f t="shared" si="58"/>
        <v>0</v>
      </c>
      <c r="CM24" s="244">
        <f t="shared" si="59"/>
        <v>0</v>
      </c>
      <c r="CN24" s="244">
        <f t="shared" si="60"/>
        <v>0</v>
      </c>
      <c r="CO24" s="244">
        <f t="shared" si="61"/>
        <v>0</v>
      </c>
      <c r="CP24" s="244">
        <f t="shared" si="62"/>
        <v>0</v>
      </c>
      <c r="CQ24" s="244">
        <f t="shared" si="63"/>
        <v>0</v>
      </c>
      <c r="CR24" s="244">
        <f t="shared" si="64"/>
        <v>0</v>
      </c>
      <c r="CS24" s="244">
        <f t="shared" si="65"/>
        <v>0</v>
      </c>
      <c r="CT24" s="244">
        <f t="shared" si="66"/>
        <v>0</v>
      </c>
      <c r="CU24" s="244">
        <f t="shared" si="67"/>
        <v>0</v>
      </c>
      <c r="CV24" s="244">
        <f t="shared" si="68"/>
        <v>0</v>
      </c>
      <c r="CW24" s="244">
        <f t="shared" si="69"/>
        <v>0</v>
      </c>
      <c r="CX24" s="244">
        <f t="shared" si="70"/>
        <v>0</v>
      </c>
      <c r="CY24" s="244">
        <f t="shared" si="71"/>
        <v>0</v>
      </c>
      <c r="CZ24" s="244">
        <f t="shared" si="72"/>
        <v>0</v>
      </c>
      <c r="DA24" s="244">
        <f t="shared" si="73"/>
        <v>0</v>
      </c>
      <c r="DB24" s="244">
        <f t="shared" si="74"/>
        <v>0</v>
      </c>
      <c r="DC24" s="244">
        <f t="shared" si="75"/>
        <v>0</v>
      </c>
      <c r="DD24" s="244">
        <f t="shared" si="76"/>
        <v>0</v>
      </c>
      <c r="DE24" s="244">
        <f t="shared" si="77"/>
        <v>0</v>
      </c>
      <c r="DF24" s="244">
        <f t="shared" si="78"/>
        <v>0</v>
      </c>
      <c r="DG24" s="244">
        <f t="shared" si="79"/>
        <v>0</v>
      </c>
      <c r="DH24" s="244">
        <f t="shared" si="80"/>
        <v>0</v>
      </c>
      <c r="DI24" s="245">
        <f t="shared" si="81"/>
        <v>0</v>
      </c>
      <c r="DJ24" s="105">
        <f t="shared" si="150"/>
        <v>0</v>
      </c>
      <c r="DK24" s="108">
        <f t="shared" si="151"/>
        <v>0</v>
      </c>
      <c r="DL24" s="50">
        <f t="shared" si="152"/>
        <v>0</v>
      </c>
      <c r="DM24" s="13"/>
      <c r="DS24" s="1" t="s">
        <v>3</v>
      </c>
      <c r="DT24" s="4">
        <v>10</v>
      </c>
      <c r="DV24" s="44"/>
      <c r="DW24" s="44"/>
      <c r="DX24" s="14">
        <f t="shared" si="153"/>
        <v>0</v>
      </c>
      <c r="DZ24" s="154">
        <f t="shared" si="82"/>
        <v>0</v>
      </c>
      <c r="EA24" s="154">
        <f t="shared" si="83"/>
        <v>0</v>
      </c>
      <c r="EB24" s="154">
        <f t="shared" si="84"/>
        <v>0</v>
      </c>
      <c r="EC24" s="154">
        <f t="shared" si="85"/>
        <v>0</v>
      </c>
      <c r="ED24" s="154">
        <f t="shared" si="86"/>
        <v>0</v>
      </c>
      <c r="EE24" s="154">
        <f t="shared" si="87"/>
        <v>0</v>
      </c>
      <c r="EF24" s="154">
        <f t="shared" si="88"/>
        <v>0</v>
      </c>
      <c r="EG24" s="154">
        <f t="shared" si="89"/>
        <v>0</v>
      </c>
      <c r="EH24" s="154">
        <f t="shared" si="90"/>
        <v>0</v>
      </c>
      <c r="EI24" s="154">
        <f t="shared" si="91"/>
        <v>0</v>
      </c>
      <c r="EJ24" s="154">
        <f t="shared" si="92"/>
        <v>0</v>
      </c>
      <c r="EK24" s="154">
        <f t="shared" si="93"/>
        <v>0</v>
      </c>
      <c r="EL24" s="154">
        <f t="shared" si="94"/>
        <v>0</v>
      </c>
      <c r="EM24" s="154">
        <f t="shared" si="95"/>
        <v>0</v>
      </c>
      <c r="EN24" s="154">
        <f t="shared" si="96"/>
        <v>0</v>
      </c>
      <c r="EO24" s="154">
        <f t="shared" si="97"/>
        <v>0</v>
      </c>
      <c r="EP24" s="154">
        <f t="shared" si="98"/>
        <v>0</v>
      </c>
      <c r="EQ24" s="154">
        <f t="shared" si="99"/>
        <v>0</v>
      </c>
      <c r="ER24" s="154">
        <f t="shared" si="100"/>
        <v>0</v>
      </c>
      <c r="ES24" s="154">
        <f t="shared" si="101"/>
        <v>0</v>
      </c>
      <c r="ET24" s="154">
        <f t="shared" si="102"/>
        <v>0</v>
      </c>
      <c r="EU24" s="154">
        <f t="shared" si="103"/>
        <v>0</v>
      </c>
      <c r="EV24" s="154">
        <f t="shared" si="104"/>
        <v>0</v>
      </c>
      <c r="EW24" s="154">
        <f t="shared" si="105"/>
        <v>0</v>
      </c>
      <c r="EX24" s="154">
        <f t="shared" si="106"/>
        <v>0</v>
      </c>
      <c r="EY24" s="154">
        <f t="shared" si="107"/>
        <v>0</v>
      </c>
      <c r="EZ24" s="154">
        <f t="shared" si="108"/>
        <v>0</v>
      </c>
      <c r="FA24" s="154">
        <f t="shared" si="109"/>
        <v>0</v>
      </c>
      <c r="FB24" s="154">
        <f t="shared" si="110"/>
        <v>0</v>
      </c>
      <c r="FC24" s="154">
        <f t="shared" si="111"/>
        <v>0</v>
      </c>
      <c r="FD24" s="154" t="str">
        <f t="shared" si="112"/>
        <v/>
      </c>
      <c r="FF24" s="5">
        <f>BİLGİLER!G14</f>
        <v>0</v>
      </c>
      <c r="FP24" s="250">
        <f t="shared" si="154"/>
        <v>0</v>
      </c>
      <c r="FQ24" s="250">
        <f t="shared" si="113"/>
        <v>43220</v>
      </c>
      <c r="FR24" s="252">
        <f t="shared" si="155"/>
        <v>43220</v>
      </c>
      <c r="FS24" s="251">
        <f t="shared" si="156"/>
        <v>30</v>
      </c>
      <c r="FT24" s="251">
        <f t="shared" si="157"/>
        <v>-43190</v>
      </c>
      <c r="FU24" s="249">
        <f t="shared" si="158"/>
        <v>0</v>
      </c>
      <c r="FV24" s="15">
        <f t="shared" si="159"/>
        <v>43191</v>
      </c>
      <c r="FW24" s="257">
        <f t="shared" si="160"/>
        <v>43221</v>
      </c>
      <c r="FX24" s="1">
        <f t="shared" si="161"/>
        <v>30</v>
      </c>
    </row>
    <row r="25" spans="2:180" ht="17.25" customHeight="1">
      <c r="B25" s="1">
        <v>10</v>
      </c>
      <c r="C25" s="12" t="str">
        <f t="shared" si="114"/>
        <v/>
      </c>
      <c r="D25" s="29">
        <f>BİLGİLER!D15</f>
        <v>0</v>
      </c>
      <c r="E25" s="30">
        <f>BİLGİLER!E15</f>
        <v>0</v>
      </c>
      <c r="F25" s="31">
        <f>BİLGİLER!G15</f>
        <v>0</v>
      </c>
      <c r="G25" s="31">
        <f>BİLGİLER!H15</f>
        <v>0</v>
      </c>
      <c r="H25" s="32">
        <f>BİLGİLER!C15</f>
        <v>0</v>
      </c>
      <c r="I25" s="342">
        <f>BİLGİLER!I15</f>
        <v>0</v>
      </c>
      <c r="J25" s="343">
        <f>BİLGİLER!J15</f>
        <v>0</v>
      </c>
      <c r="K25" s="343">
        <f>BİLGİLER!K15</f>
        <v>0</v>
      </c>
      <c r="L25" s="343">
        <f>BİLGİLER!L15</f>
        <v>0</v>
      </c>
      <c r="M25" s="343">
        <f>BİLGİLER!M15</f>
        <v>0</v>
      </c>
      <c r="N25" s="344">
        <f>BİLGİLER!N15</f>
        <v>0</v>
      </c>
      <c r="O25" s="344">
        <f>BİLGİLER!O15</f>
        <v>0</v>
      </c>
      <c r="P25" s="345"/>
      <c r="Q25" s="346" t="str">
        <f t="shared" si="48"/>
        <v/>
      </c>
      <c r="R25" s="346">
        <f t="shared" si="48"/>
        <v>0</v>
      </c>
      <c r="S25" s="346">
        <f t="shared" si="48"/>
        <v>0</v>
      </c>
      <c r="T25" s="346">
        <f t="shared" si="48"/>
        <v>0</v>
      </c>
      <c r="U25" s="346">
        <f t="shared" si="48"/>
        <v>0</v>
      </c>
      <c r="V25" s="346">
        <f t="shared" si="48"/>
        <v>0</v>
      </c>
      <c r="W25" s="346" t="str">
        <f t="shared" si="48"/>
        <v/>
      </c>
      <c r="X25" s="346" t="str">
        <f t="shared" si="48"/>
        <v/>
      </c>
      <c r="Y25" s="346">
        <f t="shared" si="48"/>
        <v>0</v>
      </c>
      <c r="Z25" s="346">
        <f t="shared" si="48"/>
        <v>0</v>
      </c>
      <c r="AA25" s="346">
        <f t="shared" si="49"/>
        <v>0</v>
      </c>
      <c r="AB25" s="346">
        <f t="shared" si="49"/>
        <v>0</v>
      </c>
      <c r="AC25" s="346">
        <f t="shared" si="49"/>
        <v>0</v>
      </c>
      <c r="AD25" s="346" t="str">
        <f t="shared" si="49"/>
        <v/>
      </c>
      <c r="AE25" s="346" t="str">
        <f t="shared" si="49"/>
        <v/>
      </c>
      <c r="AF25" s="346">
        <f t="shared" si="49"/>
        <v>0</v>
      </c>
      <c r="AG25" s="346">
        <f t="shared" si="49"/>
        <v>0</v>
      </c>
      <c r="AH25" s="346">
        <f t="shared" si="49"/>
        <v>0</v>
      </c>
      <c r="AI25" s="346">
        <f t="shared" si="49"/>
        <v>0</v>
      </c>
      <c r="AJ25" s="346">
        <f t="shared" si="49"/>
        <v>0</v>
      </c>
      <c r="AK25" s="346" t="str">
        <f t="shared" si="50"/>
        <v/>
      </c>
      <c r="AL25" s="346" t="str">
        <f t="shared" si="50"/>
        <v/>
      </c>
      <c r="AM25" s="346">
        <f t="shared" si="50"/>
        <v>0</v>
      </c>
      <c r="AN25" s="346">
        <f t="shared" si="50"/>
        <v>0</v>
      </c>
      <c r="AO25" s="346">
        <f t="shared" si="50"/>
        <v>0</v>
      </c>
      <c r="AP25" s="346">
        <f t="shared" si="50"/>
        <v>0</v>
      </c>
      <c r="AQ25" s="346">
        <f t="shared" si="50"/>
        <v>0</v>
      </c>
      <c r="AR25" s="346" t="str">
        <f t="shared" si="50"/>
        <v/>
      </c>
      <c r="AS25" s="346" t="str">
        <f t="shared" si="50"/>
        <v/>
      </c>
      <c r="AT25" s="346">
        <f t="shared" si="50"/>
        <v>0</v>
      </c>
      <c r="AU25" s="347">
        <f t="shared" si="50"/>
        <v>0</v>
      </c>
      <c r="AV25" s="347">
        <f t="shared" si="115"/>
        <v>0</v>
      </c>
      <c r="AW25" s="347">
        <v>12</v>
      </c>
      <c r="AX25" s="346">
        <f t="shared" si="116"/>
        <v>0</v>
      </c>
      <c r="AY25" s="346">
        <f t="shared" si="117"/>
        <v>0</v>
      </c>
      <c r="AZ25" s="346">
        <f t="shared" si="118"/>
        <v>0</v>
      </c>
      <c r="BA25" s="346">
        <f t="shared" si="119"/>
        <v>0</v>
      </c>
      <c r="BB25" s="346">
        <f t="shared" si="120"/>
        <v>0</v>
      </c>
      <c r="BC25" s="346">
        <f t="shared" si="121"/>
        <v>0</v>
      </c>
      <c r="BD25" s="346">
        <f t="shared" si="122"/>
        <v>0</v>
      </c>
      <c r="BE25" s="346">
        <f t="shared" si="123"/>
        <v>0</v>
      </c>
      <c r="BF25" s="346">
        <f t="shared" si="124"/>
        <v>0</v>
      </c>
      <c r="BG25" s="346">
        <f t="shared" si="125"/>
        <v>0</v>
      </c>
      <c r="BH25" s="346">
        <f t="shared" si="126"/>
        <v>0</v>
      </c>
      <c r="BI25" s="346">
        <f t="shared" si="127"/>
        <v>0</v>
      </c>
      <c r="BJ25" s="346">
        <f t="shared" si="128"/>
        <v>0</v>
      </c>
      <c r="BK25" s="346">
        <f t="shared" si="129"/>
        <v>0</v>
      </c>
      <c r="BL25" s="346">
        <f t="shared" si="130"/>
        <v>0</v>
      </c>
      <c r="BM25" s="346">
        <f t="shared" si="131"/>
        <v>0</v>
      </c>
      <c r="BN25" s="346">
        <f t="shared" si="132"/>
        <v>0</v>
      </c>
      <c r="BO25" s="346">
        <f t="shared" si="133"/>
        <v>0</v>
      </c>
      <c r="BP25" s="346">
        <f t="shared" si="134"/>
        <v>0</v>
      </c>
      <c r="BQ25" s="346">
        <f t="shared" si="135"/>
        <v>0</v>
      </c>
      <c r="BR25" s="346">
        <f t="shared" si="136"/>
        <v>0</v>
      </c>
      <c r="BS25" s="346">
        <f t="shared" si="137"/>
        <v>0</v>
      </c>
      <c r="BT25" s="346">
        <f t="shared" si="138"/>
        <v>0</v>
      </c>
      <c r="BU25" s="346">
        <f t="shared" si="139"/>
        <v>0</v>
      </c>
      <c r="BV25" s="346">
        <f t="shared" si="140"/>
        <v>0</v>
      </c>
      <c r="BW25" s="346">
        <f t="shared" si="141"/>
        <v>0</v>
      </c>
      <c r="BX25" s="346">
        <f t="shared" si="142"/>
        <v>0</v>
      </c>
      <c r="BY25" s="346">
        <f t="shared" si="143"/>
        <v>0</v>
      </c>
      <c r="BZ25" s="346">
        <f t="shared" si="144"/>
        <v>0</v>
      </c>
      <c r="CA25" s="346">
        <f t="shared" si="145"/>
        <v>0</v>
      </c>
      <c r="CB25" s="346">
        <f t="shared" si="146"/>
        <v>0</v>
      </c>
      <c r="CC25" s="347">
        <f t="shared" si="147"/>
        <v>0</v>
      </c>
      <c r="CD25" s="355">
        <f t="shared" si="148"/>
        <v>0</v>
      </c>
      <c r="CE25" s="243">
        <f t="shared" si="149"/>
        <v>0</v>
      </c>
      <c r="CF25" s="244">
        <f t="shared" si="52"/>
        <v>0</v>
      </c>
      <c r="CG25" s="244">
        <f t="shared" si="53"/>
        <v>0</v>
      </c>
      <c r="CH25" s="244">
        <f t="shared" si="54"/>
        <v>0</v>
      </c>
      <c r="CI25" s="244">
        <f t="shared" si="55"/>
        <v>0</v>
      </c>
      <c r="CJ25" s="244">
        <f t="shared" si="56"/>
        <v>0</v>
      </c>
      <c r="CK25" s="244">
        <f t="shared" si="57"/>
        <v>0</v>
      </c>
      <c r="CL25" s="244">
        <f t="shared" si="58"/>
        <v>0</v>
      </c>
      <c r="CM25" s="244">
        <f t="shared" si="59"/>
        <v>0</v>
      </c>
      <c r="CN25" s="244">
        <f t="shared" si="60"/>
        <v>0</v>
      </c>
      <c r="CO25" s="244">
        <f t="shared" si="61"/>
        <v>0</v>
      </c>
      <c r="CP25" s="244">
        <f t="shared" si="62"/>
        <v>0</v>
      </c>
      <c r="CQ25" s="244">
        <f t="shared" si="63"/>
        <v>0</v>
      </c>
      <c r="CR25" s="244">
        <f t="shared" si="64"/>
        <v>0</v>
      </c>
      <c r="CS25" s="244">
        <f t="shared" si="65"/>
        <v>0</v>
      </c>
      <c r="CT25" s="244">
        <f t="shared" si="66"/>
        <v>0</v>
      </c>
      <c r="CU25" s="244">
        <f t="shared" si="67"/>
        <v>0</v>
      </c>
      <c r="CV25" s="244">
        <f t="shared" si="68"/>
        <v>0</v>
      </c>
      <c r="CW25" s="244">
        <f t="shared" si="69"/>
        <v>0</v>
      </c>
      <c r="CX25" s="244">
        <f t="shared" si="70"/>
        <v>0</v>
      </c>
      <c r="CY25" s="244">
        <f t="shared" si="71"/>
        <v>0</v>
      </c>
      <c r="CZ25" s="244">
        <f t="shared" si="72"/>
        <v>0</v>
      </c>
      <c r="DA25" s="244">
        <f t="shared" si="73"/>
        <v>0</v>
      </c>
      <c r="DB25" s="244">
        <f t="shared" si="74"/>
        <v>0</v>
      </c>
      <c r="DC25" s="244">
        <f t="shared" si="75"/>
        <v>0</v>
      </c>
      <c r="DD25" s="244">
        <f t="shared" si="76"/>
        <v>0</v>
      </c>
      <c r="DE25" s="244">
        <f t="shared" si="77"/>
        <v>0</v>
      </c>
      <c r="DF25" s="244">
        <f t="shared" si="78"/>
        <v>0</v>
      </c>
      <c r="DG25" s="244">
        <f t="shared" si="79"/>
        <v>0</v>
      </c>
      <c r="DH25" s="244">
        <f t="shared" si="80"/>
        <v>0</v>
      </c>
      <c r="DI25" s="245">
        <f t="shared" si="81"/>
        <v>0</v>
      </c>
      <c r="DJ25" s="105">
        <f t="shared" si="150"/>
        <v>0</v>
      </c>
      <c r="DK25" s="108">
        <f t="shared" si="151"/>
        <v>0</v>
      </c>
      <c r="DL25" s="50">
        <f t="shared" si="152"/>
        <v>0</v>
      </c>
      <c r="DM25" s="13"/>
      <c r="DS25" s="1" t="s">
        <v>4</v>
      </c>
      <c r="DT25" s="4">
        <v>11</v>
      </c>
      <c r="DV25" s="44"/>
      <c r="DW25" s="44"/>
      <c r="DX25" s="14">
        <f t="shared" si="153"/>
        <v>0</v>
      </c>
      <c r="DZ25" s="154">
        <f t="shared" si="82"/>
        <v>0</v>
      </c>
      <c r="EA25" s="154">
        <f t="shared" si="83"/>
        <v>0</v>
      </c>
      <c r="EB25" s="154">
        <f t="shared" si="84"/>
        <v>0</v>
      </c>
      <c r="EC25" s="154">
        <f t="shared" si="85"/>
        <v>0</v>
      </c>
      <c r="ED25" s="154">
        <f t="shared" si="86"/>
        <v>0</v>
      </c>
      <c r="EE25" s="154">
        <f t="shared" si="87"/>
        <v>0</v>
      </c>
      <c r="EF25" s="154">
        <f t="shared" si="88"/>
        <v>0</v>
      </c>
      <c r="EG25" s="154">
        <f t="shared" si="89"/>
        <v>0</v>
      </c>
      <c r="EH25" s="154">
        <f t="shared" si="90"/>
        <v>0</v>
      </c>
      <c r="EI25" s="154">
        <f t="shared" si="91"/>
        <v>0</v>
      </c>
      <c r="EJ25" s="154">
        <f t="shared" si="92"/>
        <v>0</v>
      </c>
      <c r="EK25" s="154">
        <f t="shared" si="93"/>
        <v>0</v>
      </c>
      <c r="EL25" s="154">
        <f t="shared" si="94"/>
        <v>0</v>
      </c>
      <c r="EM25" s="154">
        <f t="shared" si="95"/>
        <v>0</v>
      </c>
      <c r="EN25" s="154">
        <f t="shared" si="96"/>
        <v>0</v>
      </c>
      <c r="EO25" s="154">
        <f t="shared" si="97"/>
        <v>0</v>
      </c>
      <c r="EP25" s="154">
        <f t="shared" si="98"/>
        <v>0</v>
      </c>
      <c r="EQ25" s="154">
        <f t="shared" si="99"/>
        <v>0</v>
      </c>
      <c r="ER25" s="154">
        <f t="shared" si="100"/>
        <v>0</v>
      </c>
      <c r="ES25" s="154">
        <f t="shared" si="101"/>
        <v>0</v>
      </c>
      <c r="ET25" s="154">
        <f t="shared" si="102"/>
        <v>0</v>
      </c>
      <c r="EU25" s="154">
        <f t="shared" si="103"/>
        <v>0</v>
      </c>
      <c r="EV25" s="154">
        <f t="shared" si="104"/>
        <v>0</v>
      </c>
      <c r="EW25" s="154">
        <f t="shared" si="105"/>
        <v>0</v>
      </c>
      <c r="EX25" s="154">
        <f t="shared" si="106"/>
        <v>0</v>
      </c>
      <c r="EY25" s="154">
        <f t="shared" si="107"/>
        <v>0</v>
      </c>
      <c r="EZ25" s="154">
        <f t="shared" si="108"/>
        <v>0</v>
      </c>
      <c r="FA25" s="154">
        <f t="shared" si="109"/>
        <v>0</v>
      </c>
      <c r="FB25" s="154">
        <f t="shared" si="110"/>
        <v>0</v>
      </c>
      <c r="FC25" s="154">
        <f t="shared" si="111"/>
        <v>0</v>
      </c>
      <c r="FD25" s="154" t="str">
        <f t="shared" si="112"/>
        <v/>
      </c>
      <c r="FF25" s="5">
        <f>BİLGİLER!G15</f>
        <v>0</v>
      </c>
      <c r="FP25" s="250">
        <f t="shared" si="154"/>
        <v>0</v>
      </c>
      <c r="FQ25" s="250">
        <f t="shared" si="113"/>
        <v>43220</v>
      </c>
      <c r="FR25" s="252">
        <f t="shared" si="155"/>
        <v>43220</v>
      </c>
      <c r="FS25" s="251">
        <f t="shared" si="156"/>
        <v>30</v>
      </c>
      <c r="FT25" s="251">
        <f t="shared" si="157"/>
        <v>-43190</v>
      </c>
      <c r="FU25" s="249">
        <f t="shared" si="158"/>
        <v>0</v>
      </c>
      <c r="FV25" s="15">
        <f t="shared" si="159"/>
        <v>43191</v>
      </c>
      <c r="FW25" s="257">
        <f t="shared" si="160"/>
        <v>43221</v>
      </c>
      <c r="FX25" s="1">
        <f t="shared" si="161"/>
        <v>30</v>
      </c>
    </row>
    <row r="26" spans="2:180" ht="17.25" customHeight="1">
      <c r="B26" s="1">
        <v>11</v>
      </c>
      <c r="C26" s="12" t="str">
        <f t="shared" si="114"/>
        <v/>
      </c>
      <c r="D26" s="29">
        <f>BİLGİLER!D16</f>
        <v>0</v>
      </c>
      <c r="E26" s="30">
        <f>BİLGİLER!E16</f>
        <v>0</v>
      </c>
      <c r="F26" s="31">
        <f>BİLGİLER!G16</f>
        <v>0</v>
      </c>
      <c r="G26" s="31">
        <f>BİLGİLER!H16</f>
        <v>0</v>
      </c>
      <c r="H26" s="32">
        <f>BİLGİLER!C16</f>
        <v>0</v>
      </c>
      <c r="I26" s="342">
        <f>BİLGİLER!I16</f>
        <v>0</v>
      </c>
      <c r="J26" s="343">
        <f>BİLGİLER!J16</f>
        <v>0</v>
      </c>
      <c r="K26" s="343">
        <f>BİLGİLER!K16</f>
        <v>0</v>
      </c>
      <c r="L26" s="343">
        <f>BİLGİLER!L16</f>
        <v>0</v>
      </c>
      <c r="M26" s="343">
        <f>BİLGİLER!M16</f>
        <v>0</v>
      </c>
      <c r="N26" s="344">
        <f>BİLGİLER!N16</f>
        <v>0</v>
      </c>
      <c r="O26" s="344">
        <f>BİLGİLER!O16</f>
        <v>0</v>
      </c>
      <c r="P26" s="345"/>
      <c r="Q26" s="346" t="str">
        <f t="shared" ref="Q26:Z35" si="162">IF(Q$15="","",(IF(AND(Q$12&gt;=$F26,Q$12&lt;=$G26),(IF(Q$12&lt;&gt;"",HLOOKUP(Q$15,$I$14:$O$35,$AW26,0),0)),0)))</f>
        <v/>
      </c>
      <c r="R26" s="346">
        <f t="shared" si="162"/>
        <v>0</v>
      </c>
      <c r="S26" s="346">
        <f t="shared" si="162"/>
        <v>0</v>
      </c>
      <c r="T26" s="346">
        <f t="shared" si="162"/>
        <v>0</v>
      </c>
      <c r="U26" s="346">
        <f t="shared" si="162"/>
        <v>0</v>
      </c>
      <c r="V26" s="346">
        <f t="shared" si="162"/>
        <v>0</v>
      </c>
      <c r="W26" s="346" t="str">
        <f t="shared" si="162"/>
        <v/>
      </c>
      <c r="X26" s="346" t="str">
        <f t="shared" si="162"/>
        <v/>
      </c>
      <c r="Y26" s="346">
        <f t="shared" si="162"/>
        <v>0</v>
      </c>
      <c r="Z26" s="346">
        <f t="shared" si="162"/>
        <v>0</v>
      </c>
      <c r="AA26" s="346">
        <f t="shared" ref="AA26:AJ35" si="163">IF(AA$15="","",(IF(AND(AA$12&gt;=$F26,AA$12&lt;=$G26),(IF(AA$12&lt;&gt;"",HLOOKUP(AA$15,$I$14:$O$35,$AW26,0),0)),0)))</f>
        <v>0</v>
      </c>
      <c r="AB26" s="346">
        <f t="shared" si="163"/>
        <v>0</v>
      </c>
      <c r="AC26" s="346">
        <f t="shared" si="163"/>
        <v>0</v>
      </c>
      <c r="AD26" s="346" t="str">
        <f t="shared" si="163"/>
        <v/>
      </c>
      <c r="AE26" s="346" t="str">
        <f t="shared" si="163"/>
        <v/>
      </c>
      <c r="AF26" s="346">
        <f t="shared" si="163"/>
        <v>0</v>
      </c>
      <c r="AG26" s="346">
        <f t="shared" si="163"/>
        <v>0</v>
      </c>
      <c r="AH26" s="346">
        <f t="shared" si="163"/>
        <v>0</v>
      </c>
      <c r="AI26" s="346">
        <f t="shared" si="163"/>
        <v>0</v>
      </c>
      <c r="AJ26" s="346">
        <f t="shared" si="163"/>
        <v>0</v>
      </c>
      <c r="AK26" s="346" t="str">
        <f t="shared" ref="AK26:AU35" si="164">IF(AK$15="","",(IF(AND(AK$12&gt;=$F26,AK$12&lt;=$G26),(IF(AK$12&lt;&gt;"",HLOOKUP(AK$15,$I$14:$O$35,$AW26,0),0)),0)))</f>
        <v/>
      </c>
      <c r="AL26" s="346" t="str">
        <f t="shared" si="164"/>
        <v/>
      </c>
      <c r="AM26" s="346">
        <f t="shared" si="164"/>
        <v>0</v>
      </c>
      <c r="AN26" s="346">
        <f t="shared" si="164"/>
        <v>0</v>
      </c>
      <c r="AO26" s="346">
        <f t="shared" si="164"/>
        <v>0</v>
      </c>
      <c r="AP26" s="346">
        <f t="shared" si="164"/>
        <v>0</v>
      </c>
      <c r="AQ26" s="346">
        <f t="shared" si="164"/>
        <v>0</v>
      </c>
      <c r="AR26" s="346" t="str">
        <f t="shared" si="164"/>
        <v/>
      </c>
      <c r="AS26" s="346" t="str">
        <f t="shared" si="164"/>
        <v/>
      </c>
      <c r="AT26" s="346">
        <f t="shared" si="164"/>
        <v>0</v>
      </c>
      <c r="AU26" s="347">
        <f t="shared" si="164"/>
        <v>0</v>
      </c>
      <c r="AV26" s="347">
        <f t="shared" si="115"/>
        <v>0</v>
      </c>
      <c r="AW26" s="347">
        <v>13</v>
      </c>
      <c r="AX26" s="346">
        <f t="shared" si="116"/>
        <v>0</v>
      </c>
      <c r="AY26" s="346">
        <f t="shared" si="117"/>
        <v>0</v>
      </c>
      <c r="AZ26" s="346">
        <f t="shared" si="118"/>
        <v>0</v>
      </c>
      <c r="BA26" s="346">
        <f t="shared" si="119"/>
        <v>0</v>
      </c>
      <c r="BB26" s="346">
        <f t="shared" si="120"/>
        <v>0</v>
      </c>
      <c r="BC26" s="346">
        <f t="shared" si="121"/>
        <v>0</v>
      </c>
      <c r="BD26" s="346">
        <f t="shared" si="122"/>
        <v>0</v>
      </c>
      <c r="BE26" s="346">
        <f t="shared" si="123"/>
        <v>0</v>
      </c>
      <c r="BF26" s="346">
        <f t="shared" si="124"/>
        <v>0</v>
      </c>
      <c r="BG26" s="346">
        <f t="shared" si="125"/>
        <v>0</v>
      </c>
      <c r="BH26" s="346">
        <f t="shared" si="126"/>
        <v>0</v>
      </c>
      <c r="BI26" s="346">
        <f t="shared" si="127"/>
        <v>0</v>
      </c>
      <c r="BJ26" s="346">
        <f t="shared" si="128"/>
        <v>0</v>
      </c>
      <c r="BK26" s="346">
        <f t="shared" si="129"/>
        <v>0</v>
      </c>
      <c r="BL26" s="346">
        <f t="shared" si="130"/>
        <v>0</v>
      </c>
      <c r="BM26" s="346">
        <f t="shared" si="131"/>
        <v>0</v>
      </c>
      <c r="BN26" s="346">
        <f t="shared" si="132"/>
        <v>0</v>
      </c>
      <c r="BO26" s="346">
        <f t="shared" si="133"/>
        <v>0</v>
      </c>
      <c r="BP26" s="346">
        <f t="shared" si="134"/>
        <v>0</v>
      </c>
      <c r="BQ26" s="346">
        <f t="shared" si="135"/>
        <v>0</v>
      </c>
      <c r="BR26" s="346">
        <f t="shared" si="136"/>
        <v>0</v>
      </c>
      <c r="BS26" s="346">
        <f t="shared" si="137"/>
        <v>0</v>
      </c>
      <c r="BT26" s="346">
        <f t="shared" si="138"/>
        <v>0</v>
      </c>
      <c r="BU26" s="346">
        <f t="shared" si="139"/>
        <v>0</v>
      </c>
      <c r="BV26" s="346">
        <f t="shared" si="140"/>
        <v>0</v>
      </c>
      <c r="BW26" s="346">
        <f t="shared" si="141"/>
        <v>0</v>
      </c>
      <c r="BX26" s="346">
        <f t="shared" si="142"/>
        <v>0</v>
      </c>
      <c r="BY26" s="346">
        <f t="shared" si="143"/>
        <v>0</v>
      </c>
      <c r="BZ26" s="346">
        <f t="shared" si="144"/>
        <v>0</v>
      </c>
      <c r="CA26" s="346">
        <f t="shared" si="145"/>
        <v>0</v>
      </c>
      <c r="CB26" s="346">
        <f t="shared" si="146"/>
        <v>0</v>
      </c>
      <c r="CC26" s="347">
        <f t="shared" si="147"/>
        <v>0</v>
      </c>
      <c r="CD26" s="356">
        <f t="shared" si="148"/>
        <v>0</v>
      </c>
      <c r="CE26" s="243">
        <f t="shared" si="149"/>
        <v>0</v>
      </c>
      <c r="CF26" s="244">
        <f t="shared" si="52"/>
        <v>0</v>
      </c>
      <c r="CG26" s="244">
        <f t="shared" si="53"/>
        <v>0</v>
      </c>
      <c r="CH26" s="244">
        <f t="shared" si="54"/>
        <v>0</v>
      </c>
      <c r="CI26" s="244">
        <f t="shared" si="55"/>
        <v>0</v>
      </c>
      <c r="CJ26" s="244">
        <f t="shared" si="56"/>
        <v>0</v>
      </c>
      <c r="CK26" s="244">
        <f t="shared" si="57"/>
        <v>0</v>
      </c>
      <c r="CL26" s="244">
        <f t="shared" si="58"/>
        <v>0</v>
      </c>
      <c r="CM26" s="244">
        <f t="shared" si="59"/>
        <v>0</v>
      </c>
      <c r="CN26" s="244">
        <f t="shared" si="60"/>
        <v>0</v>
      </c>
      <c r="CO26" s="244">
        <f t="shared" si="61"/>
        <v>0</v>
      </c>
      <c r="CP26" s="244">
        <f t="shared" si="62"/>
        <v>0</v>
      </c>
      <c r="CQ26" s="244">
        <f t="shared" si="63"/>
        <v>0</v>
      </c>
      <c r="CR26" s="244">
        <f t="shared" si="64"/>
        <v>0</v>
      </c>
      <c r="CS26" s="244">
        <f t="shared" si="65"/>
        <v>0</v>
      </c>
      <c r="CT26" s="244">
        <f t="shared" si="66"/>
        <v>0</v>
      </c>
      <c r="CU26" s="244">
        <f t="shared" si="67"/>
        <v>0</v>
      </c>
      <c r="CV26" s="244">
        <f t="shared" si="68"/>
        <v>0</v>
      </c>
      <c r="CW26" s="244">
        <f t="shared" si="69"/>
        <v>0</v>
      </c>
      <c r="CX26" s="244">
        <f t="shared" si="70"/>
        <v>0</v>
      </c>
      <c r="CY26" s="244">
        <f t="shared" si="71"/>
        <v>0</v>
      </c>
      <c r="CZ26" s="244">
        <f t="shared" si="72"/>
        <v>0</v>
      </c>
      <c r="DA26" s="244">
        <f t="shared" si="73"/>
        <v>0</v>
      </c>
      <c r="DB26" s="244">
        <f t="shared" si="74"/>
        <v>0</v>
      </c>
      <c r="DC26" s="244">
        <f t="shared" si="75"/>
        <v>0</v>
      </c>
      <c r="DD26" s="244">
        <f t="shared" si="76"/>
        <v>0</v>
      </c>
      <c r="DE26" s="244">
        <f t="shared" si="77"/>
        <v>0</v>
      </c>
      <c r="DF26" s="244">
        <f t="shared" si="78"/>
        <v>0</v>
      </c>
      <c r="DG26" s="244">
        <f t="shared" si="79"/>
        <v>0</v>
      </c>
      <c r="DH26" s="244">
        <f t="shared" si="80"/>
        <v>0</v>
      </c>
      <c r="DI26" s="245">
        <f t="shared" si="81"/>
        <v>0</v>
      </c>
      <c r="DJ26" s="105">
        <f t="shared" si="150"/>
        <v>0</v>
      </c>
      <c r="DK26" s="108">
        <f t="shared" si="151"/>
        <v>0</v>
      </c>
      <c r="DL26" s="50">
        <f t="shared" si="152"/>
        <v>0</v>
      </c>
      <c r="DM26" s="13"/>
      <c r="DS26" s="1" t="s">
        <v>5</v>
      </c>
      <c r="DT26" s="4">
        <v>12</v>
      </c>
      <c r="DV26" s="44"/>
      <c r="DW26" s="44"/>
      <c r="DX26" s="14">
        <f t="shared" si="153"/>
        <v>0</v>
      </c>
      <c r="DZ26" s="154">
        <f t="shared" si="82"/>
        <v>0</v>
      </c>
      <c r="EA26" s="154">
        <f t="shared" si="83"/>
        <v>0</v>
      </c>
      <c r="EB26" s="154">
        <f t="shared" si="84"/>
        <v>0</v>
      </c>
      <c r="EC26" s="154">
        <f t="shared" si="85"/>
        <v>0</v>
      </c>
      <c r="ED26" s="154">
        <f t="shared" si="86"/>
        <v>0</v>
      </c>
      <c r="EE26" s="154">
        <f t="shared" si="87"/>
        <v>0</v>
      </c>
      <c r="EF26" s="154">
        <f t="shared" si="88"/>
        <v>0</v>
      </c>
      <c r="EG26" s="154">
        <f t="shared" si="89"/>
        <v>0</v>
      </c>
      <c r="EH26" s="154">
        <f t="shared" si="90"/>
        <v>0</v>
      </c>
      <c r="EI26" s="154">
        <f t="shared" si="91"/>
        <v>0</v>
      </c>
      <c r="EJ26" s="154">
        <f t="shared" si="92"/>
        <v>0</v>
      </c>
      <c r="EK26" s="154">
        <f t="shared" si="93"/>
        <v>0</v>
      </c>
      <c r="EL26" s="154">
        <f t="shared" si="94"/>
        <v>0</v>
      </c>
      <c r="EM26" s="154">
        <f t="shared" si="95"/>
        <v>0</v>
      </c>
      <c r="EN26" s="154">
        <f t="shared" si="96"/>
        <v>0</v>
      </c>
      <c r="EO26" s="154">
        <f t="shared" si="97"/>
        <v>0</v>
      </c>
      <c r="EP26" s="154">
        <f t="shared" si="98"/>
        <v>0</v>
      </c>
      <c r="EQ26" s="154">
        <f t="shared" si="99"/>
        <v>0</v>
      </c>
      <c r="ER26" s="154">
        <f t="shared" si="100"/>
        <v>0</v>
      </c>
      <c r="ES26" s="154">
        <f t="shared" si="101"/>
        <v>0</v>
      </c>
      <c r="ET26" s="154">
        <f t="shared" si="102"/>
        <v>0</v>
      </c>
      <c r="EU26" s="154">
        <f t="shared" si="103"/>
        <v>0</v>
      </c>
      <c r="EV26" s="154">
        <f t="shared" si="104"/>
        <v>0</v>
      </c>
      <c r="EW26" s="154">
        <f t="shared" si="105"/>
        <v>0</v>
      </c>
      <c r="EX26" s="154">
        <f t="shared" si="106"/>
        <v>0</v>
      </c>
      <c r="EY26" s="154">
        <f t="shared" si="107"/>
        <v>0</v>
      </c>
      <c r="EZ26" s="154">
        <f t="shared" si="108"/>
        <v>0</v>
      </c>
      <c r="FA26" s="154">
        <f t="shared" si="109"/>
        <v>0</v>
      </c>
      <c r="FB26" s="154">
        <f t="shared" si="110"/>
        <v>0</v>
      </c>
      <c r="FC26" s="154">
        <f t="shared" si="111"/>
        <v>0</v>
      </c>
      <c r="FD26" s="154" t="str">
        <f t="shared" si="112"/>
        <v/>
      </c>
      <c r="FF26" s="5">
        <f>BİLGİLER!G16</f>
        <v>0</v>
      </c>
      <c r="FP26" s="250">
        <f t="shared" si="154"/>
        <v>0</v>
      </c>
      <c r="FQ26" s="250">
        <f t="shared" si="113"/>
        <v>43220</v>
      </c>
      <c r="FR26" s="252">
        <f t="shared" si="155"/>
        <v>43220</v>
      </c>
      <c r="FS26" s="251">
        <f t="shared" si="156"/>
        <v>30</v>
      </c>
      <c r="FT26" s="251">
        <f t="shared" si="157"/>
        <v>-43190</v>
      </c>
      <c r="FU26" s="249">
        <f t="shared" si="158"/>
        <v>0</v>
      </c>
      <c r="FV26" s="15">
        <f t="shared" si="159"/>
        <v>43191</v>
      </c>
      <c r="FW26" s="257">
        <f t="shared" si="160"/>
        <v>43221</v>
      </c>
      <c r="FX26" s="1">
        <f t="shared" si="161"/>
        <v>30</v>
      </c>
    </row>
    <row r="27" spans="2:180" ht="17.25" customHeight="1">
      <c r="B27" s="1">
        <v>12</v>
      </c>
      <c r="C27" s="12" t="str">
        <f t="shared" si="114"/>
        <v/>
      </c>
      <c r="D27" s="29">
        <f>BİLGİLER!D17</f>
        <v>0</v>
      </c>
      <c r="E27" s="30">
        <f>BİLGİLER!E17</f>
        <v>0</v>
      </c>
      <c r="F27" s="31">
        <f>BİLGİLER!G17</f>
        <v>0</v>
      </c>
      <c r="G27" s="31">
        <f>BİLGİLER!H17</f>
        <v>0</v>
      </c>
      <c r="H27" s="32">
        <f>BİLGİLER!C17</f>
        <v>0</v>
      </c>
      <c r="I27" s="342">
        <f>BİLGİLER!I17</f>
        <v>0</v>
      </c>
      <c r="J27" s="343">
        <f>BİLGİLER!J17</f>
        <v>0</v>
      </c>
      <c r="K27" s="343">
        <f>BİLGİLER!K17</f>
        <v>0</v>
      </c>
      <c r="L27" s="343">
        <f>BİLGİLER!L17</f>
        <v>0</v>
      </c>
      <c r="M27" s="343">
        <f>BİLGİLER!M17</f>
        <v>0</v>
      </c>
      <c r="N27" s="344">
        <f>BİLGİLER!N17</f>
        <v>0</v>
      </c>
      <c r="O27" s="344">
        <f>BİLGİLER!O17</f>
        <v>0</v>
      </c>
      <c r="P27" s="345"/>
      <c r="Q27" s="346" t="str">
        <f t="shared" si="162"/>
        <v/>
      </c>
      <c r="R27" s="346">
        <f t="shared" si="162"/>
        <v>0</v>
      </c>
      <c r="S27" s="346">
        <f t="shared" si="162"/>
        <v>0</v>
      </c>
      <c r="T27" s="346">
        <f t="shared" si="162"/>
        <v>0</v>
      </c>
      <c r="U27" s="346">
        <f t="shared" si="162"/>
        <v>0</v>
      </c>
      <c r="V27" s="346">
        <f t="shared" si="162"/>
        <v>0</v>
      </c>
      <c r="W27" s="346" t="str">
        <f t="shared" si="162"/>
        <v/>
      </c>
      <c r="X27" s="346" t="str">
        <f t="shared" si="162"/>
        <v/>
      </c>
      <c r="Y27" s="346">
        <f t="shared" si="162"/>
        <v>0</v>
      </c>
      <c r="Z27" s="346">
        <f t="shared" si="162"/>
        <v>0</v>
      </c>
      <c r="AA27" s="346">
        <f t="shared" si="163"/>
        <v>0</v>
      </c>
      <c r="AB27" s="346">
        <f t="shared" si="163"/>
        <v>0</v>
      </c>
      <c r="AC27" s="346">
        <f t="shared" si="163"/>
        <v>0</v>
      </c>
      <c r="AD27" s="346" t="str">
        <f t="shared" si="163"/>
        <v/>
      </c>
      <c r="AE27" s="346" t="str">
        <f t="shared" si="163"/>
        <v/>
      </c>
      <c r="AF27" s="346">
        <f t="shared" si="163"/>
        <v>0</v>
      </c>
      <c r="AG27" s="346">
        <f t="shared" si="163"/>
        <v>0</v>
      </c>
      <c r="AH27" s="346">
        <f t="shared" si="163"/>
        <v>0</v>
      </c>
      <c r="AI27" s="346">
        <f t="shared" si="163"/>
        <v>0</v>
      </c>
      <c r="AJ27" s="346">
        <f t="shared" si="163"/>
        <v>0</v>
      </c>
      <c r="AK27" s="346" t="str">
        <f t="shared" si="164"/>
        <v/>
      </c>
      <c r="AL27" s="346" t="str">
        <f t="shared" si="164"/>
        <v/>
      </c>
      <c r="AM27" s="346">
        <f t="shared" si="164"/>
        <v>0</v>
      </c>
      <c r="AN27" s="346">
        <f t="shared" si="164"/>
        <v>0</v>
      </c>
      <c r="AO27" s="346">
        <f t="shared" si="164"/>
        <v>0</v>
      </c>
      <c r="AP27" s="346">
        <f t="shared" si="164"/>
        <v>0</v>
      </c>
      <c r="AQ27" s="346">
        <f t="shared" si="164"/>
        <v>0</v>
      </c>
      <c r="AR27" s="346" t="str">
        <f t="shared" si="164"/>
        <v/>
      </c>
      <c r="AS27" s="346" t="str">
        <f t="shared" si="164"/>
        <v/>
      </c>
      <c r="AT27" s="346">
        <f t="shared" si="164"/>
        <v>0</v>
      </c>
      <c r="AU27" s="347">
        <f t="shared" si="164"/>
        <v>0</v>
      </c>
      <c r="AV27" s="347">
        <f t="shared" si="115"/>
        <v>0</v>
      </c>
      <c r="AW27" s="347">
        <v>14</v>
      </c>
      <c r="AX27" s="346">
        <f t="shared" si="116"/>
        <v>0</v>
      </c>
      <c r="AY27" s="346">
        <f t="shared" si="117"/>
        <v>0</v>
      </c>
      <c r="AZ27" s="346">
        <f t="shared" si="118"/>
        <v>0</v>
      </c>
      <c r="BA27" s="346">
        <f t="shared" si="119"/>
        <v>0</v>
      </c>
      <c r="BB27" s="346">
        <f t="shared" si="120"/>
        <v>0</v>
      </c>
      <c r="BC27" s="346">
        <f t="shared" si="121"/>
        <v>0</v>
      </c>
      <c r="BD27" s="346">
        <f t="shared" si="122"/>
        <v>0</v>
      </c>
      <c r="BE27" s="346">
        <f t="shared" si="123"/>
        <v>0</v>
      </c>
      <c r="BF27" s="346">
        <f t="shared" si="124"/>
        <v>0</v>
      </c>
      <c r="BG27" s="346">
        <f t="shared" si="125"/>
        <v>0</v>
      </c>
      <c r="BH27" s="346">
        <f t="shared" si="126"/>
        <v>0</v>
      </c>
      <c r="BI27" s="346">
        <f t="shared" si="127"/>
        <v>0</v>
      </c>
      <c r="BJ27" s="346">
        <f t="shared" si="128"/>
        <v>0</v>
      </c>
      <c r="BK27" s="346">
        <f t="shared" si="129"/>
        <v>0</v>
      </c>
      <c r="BL27" s="346">
        <f t="shared" si="130"/>
        <v>0</v>
      </c>
      <c r="BM27" s="346">
        <f t="shared" si="131"/>
        <v>0</v>
      </c>
      <c r="BN27" s="346">
        <f t="shared" si="132"/>
        <v>0</v>
      </c>
      <c r="BO27" s="346">
        <f t="shared" si="133"/>
        <v>0</v>
      </c>
      <c r="BP27" s="346">
        <f t="shared" si="134"/>
        <v>0</v>
      </c>
      <c r="BQ27" s="346">
        <f t="shared" si="135"/>
        <v>0</v>
      </c>
      <c r="BR27" s="346">
        <f t="shared" si="136"/>
        <v>0</v>
      </c>
      <c r="BS27" s="346">
        <f t="shared" si="137"/>
        <v>0</v>
      </c>
      <c r="BT27" s="346">
        <f t="shared" si="138"/>
        <v>0</v>
      </c>
      <c r="BU27" s="346">
        <f t="shared" si="139"/>
        <v>0</v>
      </c>
      <c r="BV27" s="346">
        <f t="shared" si="140"/>
        <v>0</v>
      </c>
      <c r="BW27" s="346">
        <f t="shared" si="141"/>
        <v>0</v>
      </c>
      <c r="BX27" s="346">
        <f t="shared" si="142"/>
        <v>0</v>
      </c>
      <c r="BY27" s="346">
        <f t="shared" si="143"/>
        <v>0</v>
      </c>
      <c r="BZ27" s="346">
        <f t="shared" si="144"/>
        <v>0</v>
      </c>
      <c r="CA27" s="346">
        <f t="shared" si="145"/>
        <v>0</v>
      </c>
      <c r="CB27" s="346">
        <f t="shared" si="146"/>
        <v>0</v>
      </c>
      <c r="CC27" s="347">
        <f t="shared" si="147"/>
        <v>0</v>
      </c>
      <c r="CD27" s="356">
        <f t="shared" si="148"/>
        <v>0</v>
      </c>
      <c r="CE27" s="243">
        <f t="shared" si="149"/>
        <v>0</v>
      </c>
      <c r="CF27" s="244">
        <f t="shared" si="52"/>
        <v>0</v>
      </c>
      <c r="CG27" s="244">
        <f t="shared" si="53"/>
        <v>0</v>
      </c>
      <c r="CH27" s="244">
        <f t="shared" si="54"/>
        <v>0</v>
      </c>
      <c r="CI27" s="244">
        <f t="shared" si="55"/>
        <v>0</v>
      </c>
      <c r="CJ27" s="244">
        <f t="shared" si="56"/>
        <v>0</v>
      </c>
      <c r="CK27" s="244">
        <f t="shared" si="57"/>
        <v>0</v>
      </c>
      <c r="CL27" s="244">
        <f t="shared" si="58"/>
        <v>0</v>
      </c>
      <c r="CM27" s="244">
        <f t="shared" si="59"/>
        <v>0</v>
      </c>
      <c r="CN27" s="244">
        <f t="shared" si="60"/>
        <v>0</v>
      </c>
      <c r="CO27" s="244">
        <f t="shared" si="61"/>
        <v>0</v>
      </c>
      <c r="CP27" s="244">
        <f t="shared" si="62"/>
        <v>0</v>
      </c>
      <c r="CQ27" s="244">
        <f t="shared" si="63"/>
        <v>0</v>
      </c>
      <c r="CR27" s="244">
        <f t="shared" si="64"/>
        <v>0</v>
      </c>
      <c r="CS27" s="244">
        <f t="shared" si="65"/>
        <v>0</v>
      </c>
      <c r="CT27" s="244">
        <f t="shared" si="66"/>
        <v>0</v>
      </c>
      <c r="CU27" s="244">
        <f t="shared" si="67"/>
        <v>0</v>
      </c>
      <c r="CV27" s="244">
        <f t="shared" si="68"/>
        <v>0</v>
      </c>
      <c r="CW27" s="244">
        <f t="shared" si="69"/>
        <v>0</v>
      </c>
      <c r="CX27" s="244">
        <f t="shared" si="70"/>
        <v>0</v>
      </c>
      <c r="CY27" s="244">
        <f t="shared" si="71"/>
        <v>0</v>
      </c>
      <c r="CZ27" s="244">
        <f t="shared" si="72"/>
        <v>0</v>
      </c>
      <c r="DA27" s="244">
        <f t="shared" si="73"/>
        <v>0</v>
      </c>
      <c r="DB27" s="244">
        <f t="shared" si="74"/>
        <v>0</v>
      </c>
      <c r="DC27" s="244">
        <f t="shared" si="75"/>
        <v>0</v>
      </c>
      <c r="DD27" s="244">
        <f t="shared" si="76"/>
        <v>0</v>
      </c>
      <c r="DE27" s="244">
        <f t="shared" si="77"/>
        <v>0</v>
      </c>
      <c r="DF27" s="244">
        <f t="shared" si="78"/>
        <v>0</v>
      </c>
      <c r="DG27" s="244">
        <f t="shared" si="79"/>
        <v>0</v>
      </c>
      <c r="DH27" s="244">
        <f t="shared" si="80"/>
        <v>0</v>
      </c>
      <c r="DI27" s="245">
        <f t="shared" si="81"/>
        <v>0</v>
      </c>
      <c r="DJ27" s="105">
        <f t="shared" si="150"/>
        <v>0</v>
      </c>
      <c r="DK27" s="108">
        <f t="shared" si="151"/>
        <v>0</v>
      </c>
      <c r="DL27" s="50">
        <f t="shared" si="152"/>
        <v>0</v>
      </c>
      <c r="DM27" s="13"/>
      <c r="DV27" s="44"/>
      <c r="DW27" s="44"/>
      <c r="DX27" s="14">
        <f t="shared" si="153"/>
        <v>0</v>
      </c>
      <c r="DZ27" s="154">
        <f t="shared" si="82"/>
        <v>0</v>
      </c>
      <c r="EA27" s="154">
        <f t="shared" si="83"/>
        <v>0</v>
      </c>
      <c r="EB27" s="154">
        <f t="shared" si="84"/>
        <v>0</v>
      </c>
      <c r="EC27" s="154">
        <f t="shared" si="85"/>
        <v>0</v>
      </c>
      <c r="ED27" s="154">
        <f t="shared" si="86"/>
        <v>0</v>
      </c>
      <c r="EE27" s="154">
        <f t="shared" si="87"/>
        <v>0</v>
      </c>
      <c r="EF27" s="154">
        <f t="shared" si="88"/>
        <v>0</v>
      </c>
      <c r="EG27" s="154">
        <f t="shared" si="89"/>
        <v>0</v>
      </c>
      <c r="EH27" s="154">
        <f t="shared" si="90"/>
        <v>0</v>
      </c>
      <c r="EI27" s="154">
        <f t="shared" si="91"/>
        <v>0</v>
      </c>
      <c r="EJ27" s="154">
        <f t="shared" si="92"/>
        <v>0</v>
      </c>
      <c r="EK27" s="154">
        <f t="shared" si="93"/>
        <v>0</v>
      </c>
      <c r="EL27" s="154">
        <f t="shared" si="94"/>
        <v>0</v>
      </c>
      <c r="EM27" s="154">
        <f t="shared" si="95"/>
        <v>0</v>
      </c>
      <c r="EN27" s="154">
        <f t="shared" si="96"/>
        <v>0</v>
      </c>
      <c r="EO27" s="154">
        <f t="shared" si="97"/>
        <v>0</v>
      </c>
      <c r="EP27" s="154">
        <f t="shared" si="98"/>
        <v>0</v>
      </c>
      <c r="EQ27" s="154">
        <f t="shared" si="99"/>
        <v>0</v>
      </c>
      <c r="ER27" s="154">
        <f t="shared" si="100"/>
        <v>0</v>
      </c>
      <c r="ES27" s="154">
        <f t="shared" si="101"/>
        <v>0</v>
      </c>
      <c r="ET27" s="154">
        <f t="shared" si="102"/>
        <v>0</v>
      </c>
      <c r="EU27" s="154">
        <f t="shared" si="103"/>
        <v>0</v>
      </c>
      <c r="EV27" s="154">
        <f t="shared" si="104"/>
        <v>0</v>
      </c>
      <c r="EW27" s="154">
        <f t="shared" si="105"/>
        <v>0</v>
      </c>
      <c r="EX27" s="154">
        <f t="shared" si="106"/>
        <v>0</v>
      </c>
      <c r="EY27" s="154">
        <f t="shared" si="107"/>
        <v>0</v>
      </c>
      <c r="EZ27" s="154">
        <f t="shared" si="108"/>
        <v>0</v>
      </c>
      <c r="FA27" s="154">
        <f t="shared" si="109"/>
        <v>0</v>
      </c>
      <c r="FB27" s="154">
        <f t="shared" si="110"/>
        <v>0</v>
      </c>
      <c r="FC27" s="154">
        <f t="shared" si="111"/>
        <v>0</v>
      </c>
      <c r="FD27" s="154" t="str">
        <f t="shared" si="112"/>
        <v/>
      </c>
      <c r="FF27" s="5">
        <f>BİLGİLER!G17</f>
        <v>0</v>
      </c>
      <c r="FP27" s="250">
        <f t="shared" si="154"/>
        <v>0</v>
      </c>
      <c r="FQ27" s="250">
        <f t="shared" si="113"/>
        <v>43220</v>
      </c>
      <c r="FR27" s="252">
        <f t="shared" si="155"/>
        <v>43220</v>
      </c>
      <c r="FS27" s="251">
        <f t="shared" si="156"/>
        <v>30</v>
      </c>
      <c r="FT27" s="251">
        <f t="shared" si="157"/>
        <v>-43190</v>
      </c>
      <c r="FU27" s="249">
        <f t="shared" si="158"/>
        <v>0</v>
      </c>
      <c r="FV27" s="15">
        <f t="shared" si="159"/>
        <v>43191</v>
      </c>
      <c r="FW27" s="257">
        <f t="shared" si="160"/>
        <v>43221</v>
      </c>
      <c r="FX27" s="1">
        <f t="shared" si="161"/>
        <v>30</v>
      </c>
    </row>
    <row r="28" spans="2:180" ht="17.25" customHeight="1">
      <c r="B28" s="1">
        <v>13</v>
      </c>
      <c r="C28" s="12" t="str">
        <f t="shared" si="114"/>
        <v/>
      </c>
      <c r="D28" s="29">
        <f>BİLGİLER!D18</f>
        <v>0</v>
      </c>
      <c r="E28" s="30">
        <f>BİLGİLER!E18</f>
        <v>0</v>
      </c>
      <c r="F28" s="31">
        <f>BİLGİLER!G18</f>
        <v>0</v>
      </c>
      <c r="G28" s="31">
        <f>BİLGİLER!H18</f>
        <v>0</v>
      </c>
      <c r="H28" s="32">
        <f>BİLGİLER!C18</f>
        <v>0</v>
      </c>
      <c r="I28" s="342">
        <f>BİLGİLER!I18</f>
        <v>0</v>
      </c>
      <c r="J28" s="343">
        <f>BİLGİLER!J18</f>
        <v>0</v>
      </c>
      <c r="K28" s="343">
        <f>BİLGİLER!K18</f>
        <v>0</v>
      </c>
      <c r="L28" s="343">
        <f>BİLGİLER!L18</f>
        <v>0</v>
      </c>
      <c r="M28" s="343">
        <f>BİLGİLER!M18</f>
        <v>0</v>
      </c>
      <c r="N28" s="344">
        <f>BİLGİLER!N18</f>
        <v>0</v>
      </c>
      <c r="O28" s="344">
        <f>BİLGİLER!O18</f>
        <v>0</v>
      </c>
      <c r="P28" s="345"/>
      <c r="Q28" s="346" t="str">
        <f t="shared" si="162"/>
        <v/>
      </c>
      <c r="R28" s="346">
        <f t="shared" si="162"/>
        <v>0</v>
      </c>
      <c r="S28" s="346">
        <f t="shared" si="162"/>
        <v>0</v>
      </c>
      <c r="T28" s="346">
        <f t="shared" si="162"/>
        <v>0</v>
      </c>
      <c r="U28" s="346">
        <f t="shared" si="162"/>
        <v>0</v>
      </c>
      <c r="V28" s="346">
        <f t="shared" si="162"/>
        <v>0</v>
      </c>
      <c r="W28" s="346" t="str">
        <f t="shared" si="162"/>
        <v/>
      </c>
      <c r="X28" s="346" t="str">
        <f t="shared" si="162"/>
        <v/>
      </c>
      <c r="Y28" s="346">
        <f t="shared" si="162"/>
        <v>0</v>
      </c>
      <c r="Z28" s="346">
        <f t="shared" si="162"/>
        <v>0</v>
      </c>
      <c r="AA28" s="346">
        <f t="shared" si="163"/>
        <v>0</v>
      </c>
      <c r="AB28" s="346">
        <f t="shared" si="163"/>
        <v>0</v>
      </c>
      <c r="AC28" s="346">
        <f t="shared" si="163"/>
        <v>0</v>
      </c>
      <c r="AD28" s="346" t="str">
        <f t="shared" si="163"/>
        <v/>
      </c>
      <c r="AE28" s="346" t="str">
        <f t="shared" si="163"/>
        <v/>
      </c>
      <c r="AF28" s="346">
        <f t="shared" si="163"/>
        <v>0</v>
      </c>
      <c r="AG28" s="346">
        <f t="shared" si="163"/>
        <v>0</v>
      </c>
      <c r="AH28" s="346">
        <f t="shared" si="163"/>
        <v>0</v>
      </c>
      <c r="AI28" s="346">
        <f t="shared" si="163"/>
        <v>0</v>
      </c>
      <c r="AJ28" s="346">
        <f t="shared" si="163"/>
        <v>0</v>
      </c>
      <c r="AK28" s="346" t="str">
        <f t="shared" si="164"/>
        <v/>
      </c>
      <c r="AL28" s="346" t="str">
        <f t="shared" si="164"/>
        <v/>
      </c>
      <c r="AM28" s="346">
        <f t="shared" si="164"/>
        <v>0</v>
      </c>
      <c r="AN28" s="346">
        <f t="shared" si="164"/>
        <v>0</v>
      </c>
      <c r="AO28" s="346">
        <f t="shared" si="164"/>
        <v>0</v>
      </c>
      <c r="AP28" s="346">
        <f t="shared" si="164"/>
        <v>0</v>
      </c>
      <c r="AQ28" s="346">
        <f t="shared" si="164"/>
        <v>0</v>
      </c>
      <c r="AR28" s="346" t="str">
        <f t="shared" si="164"/>
        <v/>
      </c>
      <c r="AS28" s="346" t="str">
        <f t="shared" si="164"/>
        <v/>
      </c>
      <c r="AT28" s="346">
        <f t="shared" si="164"/>
        <v>0</v>
      </c>
      <c r="AU28" s="347">
        <f t="shared" si="164"/>
        <v>0</v>
      </c>
      <c r="AV28" s="347">
        <f t="shared" si="115"/>
        <v>0</v>
      </c>
      <c r="AW28" s="347">
        <v>15</v>
      </c>
      <c r="AX28" s="346">
        <f t="shared" si="116"/>
        <v>0</v>
      </c>
      <c r="AY28" s="346">
        <f t="shared" si="117"/>
        <v>0</v>
      </c>
      <c r="AZ28" s="346">
        <f t="shared" si="118"/>
        <v>0</v>
      </c>
      <c r="BA28" s="346">
        <f t="shared" si="119"/>
        <v>0</v>
      </c>
      <c r="BB28" s="346">
        <f t="shared" si="120"/>
        <v>0</v>
      </c>
      <c r="BC28" s="346">
        <f t="shared" si="121"/>
        <v>0</v>
      </c>
      <c r="BD28" s="346">
        <f t="shared" si="122"/>
        <v>0</v>
      </c>
      <c r="BE28" s="346">
        <f t="shared" si="123"/>
        <v>0</v>
      </c>
      <c r="BF28" s="346">
        <f t="shared" si="124"/>
        <v>0</v>
      </c>
      <c r="BG28" s="346">
        <f t="shared" si="125"/>
        <v>0</v>
      </c>
      <c r="BH28" s="346">
        <f t="shared" si="126"/>
        <v>0</v>
      </c>
      <c r="BI28" s="346">
        <f t="shared" si="127"/>
        <v>0</v>
      </c>
      <c r="BJ28" s="346">
        <f t="shared" si="128"/>
        <v>0</v>
      </c>
      <c r="BK28" s="346">
        <f t="shared" si="129"/>
        <v>0</v>
      </c>
      <c r="BL28" s="346">
        <f t="shared" si="130"/>
        <v>0</v>
      </c>
      <c r="BM28" s="346">
        <f t="shared" si="131"/>
        <v>0</v>
      </c>
      <c r="BN28" s="346">
        <f t="shared" si="132"/>
        <v>0</v>
      </c>
      <c r="BO28" s="346">
        <f t="shared" si="133"/>
        <v>0</v>
      </c>
      <c r="BP28" s="346">
        <f t="shared" si="134"/>
        <v>0</v>
      </c>
      <c r="BQ28" s="346">
        <f t="shared" si="135"/>
        <v>0</v>
      </c>
      <c r="BR28" s="346">
        <f t="shared" si="136"/>
        <v>0</v>
      </c>
      <c r="BS28" s="346">
        <f t="shared" si="137"/>
        <v>0</v>
      </c>
      <c r="BT28" s="346">
        <f t="shared" si="138"/>
        <v>0</v>
      </c>
      <c r="BU28" s="346">
        <f t="shared" si="139"/>
        <v>0</v>
      </c>
      <c r="BV28" s="346">
        <f t="shared" si="140"/>
        <v>0</v>
      </c>
      <c r="BW28" s="346">
        <f t="shared" si="141"/>
        <v>0</v>
      </c>
      <c r="BX28" s="346">
        <f t="shared" si="142"/>
        <v>0</v>
      </c>
      <c r="BY28" s="346">
        <f t="shared" si="143"/>
        <v>0</v>
      </c>
      <c r="BZ28" s="346">
        <f t="shared" si="144"/>
        <v>0</v>
      </c>
      <c r="CA28" s="346">
        <f t="shared" si="145"/>
        <v>0</v>
      </c>
      <c r="CB28" s="346">
        <f t="shared" si="146"/>
        <v>0</v>
      </c>
      <c r="CC28" s="347">
        <f t="shared" si="147"/>
        <v>0</v>
      </c>
      <c r="CD28" s="356">
        <f t="shared" si="148"/>
        <v>0</v>
      </c>
      <c r="CE28" s="243">
        <f t="shared" si="149"/>
        <v>0</v>
      </c>
      <c r="CF28" s="244">
        <f t="shared" si="52"/>
        <v>0</v>
      </c>
      <c r="CG28" s="244">
        <f t="shared" si="53"/>
        <v>0</v>
      </c>
      <c r="CH28" s="244">
        <f t="shared" si="54"/>
        <v>0</v>
      </c>
      <c r="CI28" s="244">
        <f t="shared" si="55"/>
        <v>0</v>
      </c>
      <c r="CJ28" s="244">
        <f t="shared" si="56"/>
        <v>0</v>
      </c>
      <c r="CK28" s="244">
        <f t="shared" si="57"/>
        <v>0</v>
      </c>
      <c r="CL28" s="244">
        <f t="shared" si="58"/>
        <v>0</v>
      </c>
      <c r="CM28" s="244">
        <f t="shared" si="59"/>
        <v>0</v>
      </c>
      <c r="CN28" s="244">
        <f t="shared" si="60"/>
        <v>0</v>
      </c>
      <c r="CO28" s="244">
        <f t="shared" si="61"/>
        <v>0</v>
      </c>
      <c r="CP28" s="244">
        <f t="shared" si="62"/>
        <v>0</v>
      </c>
      <c r="CQ28" s="244">
        <f t="shared" si="63"/>
        <v>0</v>
      </c>
      <c r="CR28" s="244">
        <f t="shared" si="64"/>
        <v>0</v>
      </c>
      <c r="CS28" s="244">
        <f t="shared" si="65"/>
        <v>0</v>
      </c>
      <c r="CT28" s="244">
        <f t="shared" si="66"/>
        <v>0</v>
      </c>
      <c r="CU28" s="244">
        <f t="shared" si="67"/>
        <v>0</v>
      </c>
      <c r="CV28" s="244">
        <f t="shared" si="68"/>
        <v>0</v>
      </c>
      <c r="CW28" s="244">
        <f t="shared" si="69"/>
        <v>0</v>
      </c>
      <c r="CX28" s="244">
        <f t="shared" si="70"/>
        <v>0</v>
      </c>
      <c r="CY28" s="244">
        <f t="shared" si="71"/>
        <v>0</v>
      </c>
      <c r="CZ28" s="244">
        <f t="shared" si="72"/>
        <v>0</v>
      </c>
      <c r="DA28" s="244">
        <f t="shared" si="73"/>
        <v>0</v>
      </c>
      <c r="DB28" s="244">
        <f t="shared" si="74"/>
        <v>0</v>
      </c>
      <c r="DC28" s="244">
        <f t="shared" si="75"/>
        <v>0</v>
      </c>
      <c r="DD28" s="244">
        <f t="shared" si="76"/>
        <v>0</v>
      </c>
      <c r="DE28" s="244">
        <f t="shared" si="77"/>
        <v>0</v>
      </c>
      <c r="DF28" s="244">
        <f t="shared" si="78"/>
        <v>0</v>
      </c>
      <c r="DG28" s="244">
        <f t="shared" si="79"/>
        <v>0</v>
      </c>
      <c r="DH28" s="244">
        <f t="shared" si="80"/>
        <v>0</v>
      </c>
      <c r="DI28" s="245">
        <f t="shared" si="81"/>
        <v>0</v>
      </c>
      <c r="DJ28" s="105">
        <f t="shared" si="150"/>
        <v>0</v>
      </c>
      <c r="DK28" s="108">
        <f t="shared" si="151"/>
        <v>0</v>
      </c>
      <c r="DL28" s="50">
        <f t="shared" si="152"/>
        <v>0</v>
      </c>
      <c r="DM28" s="13"/>
      <c r="DR28" s="1">
        <v>1</v>
      </c>
      <c r="DS28" s="1">
        <f>VLOOKUP(H2,DS15:DT26,2,0)</f>
        <v>4</v>
      </c>
      <c r="DT28" s="4">
        <f>I2</f>
        <v>2018</v>
      </c>
      <c r="DV28" s="44"/>
      <c r="DW28" s="44"/>
      <c r="DX28" s="14">
        <f t="shared" si="153"/>
        <v>0</v>
      </c>
      <c r="DZ28" s="154">
        <f t="shared" si="82"/>
        <v>0</v>
      </c>
      <c r="EA28" s="154">
        <f t="shared" si="83"/>
        <v>0</v>
      </c>
      <c r="EB28" s="154">
        <f t="shared" si="84"/>
        <v>0</v>
      </c>
      <c r="EC28" s="154">
        <f t="shared" si="85"/>
        <v>0</v>
      </c>
      <c r="ED28" s="154">
        <f t="shared" si="86"/>
        <v>0</v>
      </c>
      <c r="EE28" s="154">
        <f t="shared" si="87"/>
        <v>0</v>
      </c>
      <c r="EF28" s="154">
        <f t="shared" si="88"/>
        <v>0</v>
      </c>
      <c r="EG28" s="154">
        <f t="shared" si="89"/>
        <v>0</v>
      </c>
      <c r="EH28" s="154">
        <f t="shared" si="90"/>
        <v>0</v>
      </c>
      <c r="EI28" s="154">
        <f t="shared" si="91"/>
        <v>0</v>
      </c>
      <c r="EJ28" s="154">
        <f t="shared" si="92"/>
        <v>0</v>
      </c>
      <c r="EK28" s="154">
        <f t="shared" si="93"/>
        <v>0</v>
      </c>
      <c r="EL28" s="154">
        <f t="shared" si="94"/>
        <v>0</v>
      </c>
      <c r="EM28" s="154">
        <f t="shared" si="95"/>
        <v>0</v>
      </c>
      <c r="EN28" s="154">
        <f t="shared" si="96"/>
        <v>0</v>
      </c>
      <c r="EO28" s="154">
        <f t="shared" si="97"/>
        <v>0</v>
      </c>
      <c r="EP28" s="154">
        <f t="shared" si="98"/>
        <v>0</v>
      </c>
      <c r="EQ28" s="154">
        <f t="shared" si="99"/>
        <v>0</v>
      </c>
      <c r="ER28" s="154">
        <f t="shared" si="100"/>
        <v>0</v>
      </c>
      <c r="ES28" s="154">
        <f t="shared" si="101"/>
        <v>0</v>
      </c>
      <c r="ET28" s="154">
        <f t="shared" si="102"/>
        <v>0</v>
      </c>
      <c r="EU28" s="154">
        <f t="shared" si="103"/>
        <v>0</v>
      </c>
      <c r="EV28" s="154">
        <f t="shared" si="104"/>
        <v>0</v>
      </c>
      <c r="EW28" s="154">
        <f t="shared" si="105"/>
        <v>0</v>
      </c>
      <c r="EX28" s="154">
        <f t="shared" si="106"/>
        <v>0</v>
      </c>
      <c r="EY28" s="154">
        <f t="shared" si="107"/>
        <v>0</v>
      </c>
      <c r="EZ28" s="154">
        <f t="shared" si="108"/>
        <v>0</v>
      </c>
      <c r="FA28" s="154">
        <f t="shared" si="109"/>
        <v>0</v>
      </c>
      <c r="FB28" s="154">
        <f t="shared" si="110"/>
        <v>0</v>
      </c>
      <c r="FC28" s="154">
        <f t="shared" si="111"/>
        <v>0</v>
      </c>
      <c r="FD28" s="154" t="str">
        <f t="shared" si="112"/>
        <v/>
      </c>
      <c r="FF28" s="5">
        <f>BİLGİLER!G18</f>
        <v>0</v>
      </c>
      <c r="FP28" s="250">
        <f t="shared" si="154"/>
        <v>0</v>
      </c>
      <c r="FQ28" s="250">
        <f t="shared" si="113"/>
        <v>43220</v>
      </c>
      <c r="FR28" s="252">
        <f t="shared" si="155"/>
        <v>43220</v>
      </c>
      <c r="FS28" s="251">
        <f t="shared" si="156"/>
        <v>30</v>
      </c>
      <c r="FT28" s="251">
        <f t="shared" si="157"/>
        <v>-43190</v>
      </c>
      <c r="FU28" s="249">
        <f t="shared" si="158"/>
        <v>0</v>
      </c>
      <c r="FV28" s="15">
        <f t="shared" si="159"/>
        <v>43191</v>
      </c>
      <c r="FW28" s="257">
        <f t="shared" si="160"/>
        <v>43221</v>
      </c>
      <c r="FX28" s="1">
        <f t="shared" si="161"/>
        <v>30</v>
      </c>
    </row>
    <row r="29" spans="2:180" ht="17.25" customHeight="1">
      <c r="B29" s="1">
        <v>14</v>
      </c>
      <c r="C29" s="12" t="str">
        <f t="shared" si="114"/>
        <v/>
      </c>
      <c r="D29" s="29">
        <f>BİLGİLER!D19</f>
        <v>0</v>
      </c>
      <c r="E29" s="30">
        <f>BİLGİLER!E19</f>
        <v>0</v>
      </c>
      <c r="F29" s="31">
        <f>BİLGİLER!G19</f>
        <v>0</v>
      </c>
      <c r="G29" s="31">
        <f>BİLGİLER!H19</f>
        <v>0</v>
      </c>
      <c r="H29" s="32">
        <f>BİLGİLER!C19</f>
        <v>0</v>
      </c>
      <c r="I29" s="342">
        <f>BİLGİLER!I19</f>
        <v>0</v>
      </c>
      <c r="J29" s="343">
        <f>BİLGİLER!J19</f>
        <v>0</v>
      </c>
      <c r="K29" s="343">
        <f>BİLGİLER!K19</f>
        <v>0</v>
      </c>
      <c r="L29" s="343">
        <f>BİLGİLER!L19</f>
        <v>0</v>
      </c>
      <c r="M29" s="343">
        <f>BİLGİLER!M19</f>
        <v>0</v>
      </c>
      <c r="N29" s="344">
        <f>BİLGİLER!N19</f>
        <v>0</v>
      </c>
      <c r="O29" s="344">
        <f>BİLGİLER!O19</f>
        <v>0</v>
      </c>
      <c r="P29" s="345"/>
      <c r="Q29" s="346" t="str">
        <f t="shared" si="162"/>
        <v/>
      </c>
      <c r="R29" s="346">
        <f t="shared" si="162"/>
        <v>0</v>
      </c>
      <c r="S29" s="346">
        <f t="shared" si="162"/>
        <v>0</v>
      </c>
      <c r="T29" s="346">
        <f t="shared" si="162"/>
        <v>0</v>
      </c>
      <c r="U29" s="346">
        <f t="shared" si="162"/>
        <v>0</v>
      </c>
      <c r="V29" s="346">
        <f t="shared" si="162"/>
        <v>0</v>
      </c>
      <c r="W29" s="346" t="str">
        <f t="shared" si="162"/>
        <v/>
      </c>
      <c r="X29" s="346" t="str">
        <f t="shared" si="162"/>
        <v/>
      </c>
      <c r="Y29" s="346">
        <f t="shared" si="162"/>
        <v>0</v>
      </c>
      <c r="Z29" s="346">
        <f t="shared" si="162"/>
        <v>0</v>
      </c>
      <c r="AA29" s="346">
        <f t="shared" si="163"/>
        <v>0</v>
      </c>
      <c r="AB29" s="346">
        <f t="shared" si="163"/>
        <v>0</v>
      </c>
      <c r="AC29" s="346">
        <f t="shared" si="163"/>
        <v>0</v>
      </c>
      <c r="AD29" s="346" t="str">
        <f t="shared" si="163"/>
        <v/>
      </c>
      <c r="AE29" s="346" t="str">
        <f t="shared" si="163"/>
        <v/>
      </c>
      <c r="AF29" s="346">
        <f t="shared" si="163"/>
        <v>0</v>
      </c>
      <c r="AG29" s="346">
        <f t="shared" si="163"/>
        <v>0</v>
      </c>
      <c r="AH29" s="346">
        <f t="shared" si="163"/>
        <v>0</v>
      </c>
      <c r="AI29" s="346">
        <f t="shared" si="163"/>
        <v>0</v>
      </c>
      <c r="AJ29" s="346">
        <f t="shared" si="163"/>
        <v>0</v>
      </c>
      <c r="AK29" s="346" t="str">
        <f t="shared" si="164"/>
        <v/>
      </c>
      <c r="AL29" s="346" t="str">
        <f t="shared" si="164"/>
        <v/>
      </c>
      <c r="AM29" s="346">
        <f t="shared" si="164"/>
        <v>0</v>
      </c>
      <c r="AN29" s="346">
        <f t="shared" si="164"/>
        <v>0</v>
      </c>
      <c r="AO29" s="346">
        <f t="shared" si="164"/>
        <v>0</v>
      </c>
      <c r="AP29" s="346">
        <f t="shared" si="164"/>
        <v>0</v>
      </c>
      <c r="AQ29" s="346">
        <f t="shared" si="164"/>
        <v>0</v>
      </c>
      <c r="AR29" s="346" t="str">
        <f t="shared" si="164"/>
        <v/>
      </c>
      <c r="AS29" s="346" t="str">
        <f t="shared" si="164"/>
        <v/>
      </c>
      <c r="AT29" s="346">
        <f t="shared" si="164"/>
        <v>0</v>
      </c>
      <c r="AU29" s="347">
        <f t="shared" si="164"/>
        <v>0</v>
      </c>
      <c r="AV29" s="347">
        <f t="shared" si="115"/>
        <v>0</v>
      </c>
      <c r="AW29" s="347">
        <v>16</v>
      </c>
      <c r="AX29" s="346">
        <f t="shared" si="116"/>
        <v>0</v>
      </c>
      <c r="AY29" s="346">
        <f t="shared" si="117"/>
        <v>0</v>
      </c>
      <c r="AZ29" s="346">
        <f t="shared" si="118"/>
        <v>0</v>
      </c>
      <c r="BA29" s="346">
        <f t="shared" si="119"/>
        <v>0</v>
      </c>
      <c r="BB29" s="346">
        <f t="shared" si="120"/>
        <v>0</v>
      </c>
      <c r="BC29" s="346">
        <f t="shared" si="121"/>
        <v>0</v>
      </c>
      <c r="BD29" s="346">
        <f t="shared" si="122"/>
        <v>0</v>
      </c>
      <c r="BE29" s="346">
        <f t="shared" si="123"/>
        <v>0</v>
      </c>
      <c r="BF29" s="346">
        <f t="shared" si="124"/>
        <v>0</v>
      </c>
      <c r="BG29" s="346">
        <f t="shared" si="125"/>
        <v>0</v>
      </c>
      <c r="BH29" s="346">
        <f t="shared" si="126"/>
        <v>0</v>
      </c>
      <c r="BI29" s="346">
        <f t="shared" si="127"/>
        <v>0</v>
      </c>
      <c r="BJ29" s="346">
        <f t="shared" si="128"/>
        <v>0</v>
      </c>
      <c r="BK29" s="346">
        <f t="shared" si="129"/>
        <v>0</v>
      </c>
      <c r="BL29" s="346">
        <f t="shared" si="130"/>
        <v>0</v>
      </c>
      <c r="BM29" s="346">
        <f t="shared" si="131"/>
        <v>0</v>
      </c>
      <c r="BN29" s="346">
        <f t="shared" si="132"/>
        <v>0</v>
      </c>
      <c r="BO29" s="346">
        <f t="shared" si="133"/>
        <v>0</v>
      </c>
      <c r="BP29" s="346">
        <f t="shared" si="134"/>
        <v>0</v>
      </c>
      <c r="BQ29" s="346">
        <f t="shared" si="135"/>
        <v>0</v>
      </c>
      <c r="BR29" s="346">
        <f t="shared" si="136"/>
        <v>0</v>
      </c>
      <c r="BS29" s="346">
        <f t="shared" si="137"/>
        <v>0</v>
      </c>
      <c r="BT29" s="346">
        <f t="shared" si="138"/>
        <v>0</v>
      </c>
      <c r="BU29" s="346">
        <f t="shared" si="139"/>
        <v>0</v>
      </c>
      <c r="BV29" s="346">
        <f t="shared" si="140"/>
        <v>0</v>
      </c>
      <c r="BW29" s="346">
        <f t="shared" si="141"/>
        <v>0</v>
      </c>
      <c r="BX29" s="346">
        <f t="shared" si="142"/>
        <v>0</v>
      </c>
      <c r="BY29" s="346">
        <f t="shared" si="143"/>
        <v>0</v>
      </c>
      <c r="BZ29" s="346">
        <f t="shared" si="144"/>
        <v>0</v>
      </c>
      <c r="CA29" s="346">
        <f t="shared" si="145"/>
        <v>0</v>
      </c>
      <c r="CB29" s="346">
        <f t="shared" si="146"/>
        <v>0</v>
      </c>
      <c r="CC29" s="347">
        <f t="shared" si="147"/>
        <v>0</v>
      </c>
      <c r="CD29" s="356">
        <f t="shared" si="148"/>
        <v>0</v>
      </c>
      <c r="CE29" s="243">
        <f t="shared" si="149"/>
        <v>0</v>
      </c>
      <c r="CF29" s="244">
        <f t="shared" si="52"/>
        <v>0</v>
      </c>
      <c r="CG29" s="244">
        <f t="shared" si="53"/>
        <v>0</v>
      </c>
      <c r="CH29" s="244">
        <f t="shared" si="54"/>
        <v>0</v>
      </c>
      <c r="CI29" s="244">
        <f t="shared" si="55"/>
        <v>0</v>
      </c>
      <c r="CJ29" s="244">
        <f t="shared" si="56"/>
        <v>0</v>
      </c>
      <c r="CK29" s="244">
        <f t="shared" si="57"/>
        <v>0</v>
      </c>
      <c r="CL29" s="244">
        <f t="shared" si="58"/>
        <v>0</v>
      </c>
      <c r="CM29" s="244">
        <f t="shared" si="59"/>
        <v>0</v>
      </c>
      <c r="CN29" s="244">
        <f t="shared" si="60"/>
        <v>0</v>
      </c>
      <c r="CO29" s="244">
        <f t="shared" si="61"/>
        <v>0</v>
      </c>
      <c r="CP29" s="244">
        <f t="shared" si="62"/>
        <v>0</v>
      </c>
      <c r="CQ29" s="244">
        <f t="shared" si="63"/>
        <v>0</v>
      </c>
      <c r="CR29" s="244">
        <f t="shared" si="64"/>
        <v>0</v>
      </c>
      <c r="CS29" s="244">
        <f t="shared" si="65"/>
        <v>0</v>
      </c>
      <c r="CT29" s="244">
        <f t="shared" si="66"/>
        <v>0</v>
      </c>
      <c r="CU29" s="244">
        <f t="shared" si="67"/>
        <v>0</v>
      </c>
      <c r="CV29" s="244">
        <f t="shared" si="68"/>
        <v>0</v>
      </c>
      <c r="CW29" s="244">
        <f t="shared" si="69"/>
        <v>0</v>
      </c>
      <c r="CX29" s="244">
        <f t="shared" si="70"/>
        <v>0</v>
      </c>
      <c r="CY29" s="244">
        <f t="shared" si="71"/>
        <v>0</v>
      </c>
      <c r="CZ29" s="244">
        <f t="shared" si="72"/>
        <v>0</v>
      </c>
      <c r="DA29" s="244">
        <f t="shared" si="73"/>
        <v>0</v>
      </c>
      <c r="DB29" s="244">
        <f t="shared" si="74"/>
        <v>0</v>
      </c>
      <c r="DC29" s="244">
        <f t="shared" si="75"/>
        <v>0</v>
      </c>
      <c r="DD29" s="244">
        <f t="shared" si="76"/>
        <v>0</v>
      </c>
      <c r="DE29" s="244">
        <f t="shared" si="77"/>
        <v>0</v>
      </c>
      <c r="DF29" s="244">
        <f t="shared" si="78"/>
        <v>0</v>
      </c>
      <c r="DG29" s="244">
        <f t="shared" si="79"/>
        <v>0</v>
      </c>
      <c r="DH29" s="244">
        <f t="shared" si="80"/>
        <v>0</v>
      </c>
      <c r="DI29" s="245">
        <f t="shared" si="81"/>
        <v>0</v>
      </c>
      <c r="DJ29" s="105">
        <f t="shared" si="150"/>
        <v>0</v>
      </c>
      <c r="DK29" s="108">
        <f t="shared" si="151"/>
        <v>0</v>
      </c>
      <c r="DL29" s="50">
        <f t="shared" si="152"/>
        <v>0</v>
      </c>
      <c r="DM29" s="13"/>
      <c r="DV29" s="44"/>
      <c r="DW29" s="44"/>
      <c r="DX29" s="14">
        <f t="shared" si="153"/>
        <v>0</v>
      </c>
      <c r="DZ29" s="154">
        <f t="shared" si="82"/>
        <v>0</v>
      </c>
      <c r="EA29" s="154">
        <f t="shared" si="83"/>
        <v>0</v>
      </c>
      <c r="EB29" s="154">
        <f t="shared" si="84"/>
        <v>0</v>
      </c>
      <c r="EC29" s="154">
        <f t="shared" si="85"/>
        <v>0</v>
      </c>
      <c r="ED29" s="154">
        <f t="shared" si="86"/>
        <v>0</v>
      </c>
      <c r="EE29" s="154">
        <f t="shared" si="87"/>
        <v>0</v>
      </c>
      <c r="EF29" s="154">
        <f t="shared" si="88"/>
        <v>0</v>
      </c>
      <c r="EG29" s="154">
        <f t="shared" si="89"/>
        <v>0</v>
      </c>
      <c r="EH29" s="154">
        <f t="shared" si="90"/>
        <v>0</v>
      </c>
      <c r="EI29" s="154">
        <f t="shared" si="91"/>
        <v>0</v>
      </c>
      <c r="EJ29" s="154">
        <f t="shared" si="92"/>
        <v>0</v>
      </c>
      <c r="EK29" s="154">
        <f t="shared" si="93"/>
        <v>0</v>
      </c>
      <c r="EL29" s="154">
        <f t="shared" si="94"/>
        <v>0</v>
      </c>
      <c r="EM29" s="154">
        <f t="shared" si="95"/>
        <v>0</v>
      </c>
      <c r="EN29" s="154">
        <f t="shared" si="96"/>
        <v>0</v>
      </c>
      <c r="EO29" s="154">
        <f t="shared" si="97"/>
        <v>0</v>
      </c>
      <c r="EP29" s="154">
        <f t="shared" si="98"/>
        <v>0</v>
      </c>
      <c r="EQ29" s="154">
        <f t="shared" si="99"/>
        <v>0</v>
      </c>
      <c r="ER29" s="154">
        <f t="shared" si="100"/>
        <v>0</v>
      </c>
      <c r="ES29" s="154">
        <f t="shared" si="101"/>
        <v>0</v>
      </c>
      <c r="ET29" s="154">
        <f t="shared" si="102"/>
        <v>0</v>
      </c>
      <c r="EU29" s="154">
        <f t="shared" si="103"/>
        <v>0</v>
      </c>
      <c r="EV29" s="154">
        <f t="shared" si="104"/>
        <v>0</v>
      </c>
      <c r="EW29" s="154">
        <f t="shared" si="105"/>
        <v>0</v>
      </c>
      <c r="EX29" s="154">
        <f t="shared" si="106"/>
        <v>0</v>
      </c>
      <c r="EY29" s="154">
        <f t="shared" si="107"/>
        <v>0</v>
      </c>
      <c r="EZ29" s="154">
        <f t="shared" si="108"/>
        <v>0</v>
      </c>
      <c r="FA29" s="154">
        <f t="shared" si="109"/>
        <v>0</v>
      </c>
      <c r="FB29" s="154">
        <f t="shared" si="110"/>
        <v>0</v>
      </c>
      <c r="FC29" s="154">
        <f t="shared" si="111"/>
        <v>0</v>
      </c>
      <c r="FD29" s="154" t="str">
        <f t="shared" si="112"/>
        <v/>
      </c>
      <c r="FF29" s="5">
        <f>BİLGİLER!G19</f>
        <v>0</v>
      </c>
      <c r="FP29" s="250">
        <f t="shared" si="154"/>
        <v>0</v>
      </c>
      <c r="FQ29" s="250">
        <f t="shared" si="113"/>
        <v>43220</v>
      </c>
      <c r="FR29" s="252">
        <f t="shared" si="155"/>
        <v>43220</v>
      </c>
      <c r="FS29" s="251">
        <f t="shared" si="156"/>
        <v>30</v>
      </c>
      <c r="FT29" s="251">
        <f t="shared" si="157"/>
        <v>-43190</v>
      </c>
      <c r="FU29" s="249">
        <f t="shared" si="158"/>
        <v>0</v>
      </c>
      <c r="FV29" s="15">
        <f t="shared" si="159"/>
        <v>43191</v>
      </c>
      <c r="FW29" s="257">
        <f t="shared" si="160"/>
        <v>43221</v>
      </c>
      <c r="FX29" s="1">
        <f t="shared" si="161"/>
        <v>30</v>
      </c>
    </row>
    <row r="30" spans="2:180" ht="17.25" customHeight="1">
      <c r="B30" s="1">
        <v>15</v>
      </c>
      <c r="C30" s="12" t="str">
        <f t="shared" si="114"/>
        <v/>
      </c>
      <c r="D30" s="29">
        <f>BİLGİLER!D20</f>
        <v>0</v>
      </c>
      <c r="E30" s="30">
        <f>BİLGİLER!E20</f>
        <v>0</v>
      </c>
      <c r="F30" s="31">
        <f>BİLGİLER!G20</f>
        <v>0</v>
      </c>
      <c r="G30" s="31">
        <f>BİLGİLER!H20</f>
        <v>0</v>
      </c>
      <c r="H30" s="32">
        <f>BİLGİLER!C20</f>
        <v>0</v>
      </c>
      <c r="I30" s="342">
        <f>BİLGİLER!I20</f>
        <v>0</v>
      </c>
      <c r="J30" s="343">
        <f>BİLGİLER!J20</f>
        <v>0</v>
      </c>
      <c r="K30" s="343">
        <f>BİLGİLER!K20</f>
        <v>0</v>
      </c>
      <c r="L30" s="343">
        <f>BİLGİLER!L20</f>
        <v>0</v>
      </c>
      <c r="M30" s="343">
        <f>BİLGİLER!M20</f>
        <v>0</v>
      </c>
      <c r="N30" s="344">
        <f>BİLGİLER!N20</f>
        <v>0</v>
      </c>
      <c r="O30" s="344">
        <f>BİLGİLER!O20</f>
        <v>0</v>
      </c>
      <c r="P30" s="345"/>
      <c r="Q30" s="346" t="str">
        <f t="shared" si="162"/>
        <v/>
      </c>
      <c r="R30" s="346">
        <f t="shared" si="162"/>
        <v>0</v>
      </c>
      <c r="S30" s="346">
        <f t="shared" si="162"/>
        <v>0</v>
      </c>
      <c r="T30" s="346">
        <f t="shared" si="162"/>
        <v>0</v>
      </c>
      <c r="U30" s="346">
        <f t="shared" si="162"/>
        <v>0</v>
      </c>
      <c r="V30" s="346">
        <f t="shared" si="162"/>
        <v>0</v>
      </c>
      <c r="W30" s="346" t="str">
        <f t="shared" si="162"/>
        <v/>
      </c>
      <c r="X30" s="346" t="str">
        <f t="shared" si="162"/>
        <v/>
      </c>
      <c r="Y30" s="346">
        <f t="shared" si="162"/>
        <v>0</v>
      </c>
      <c r="Z30" s="346">
        <f t="shared" si="162"/>
        <v>0</v>
      </c>
      <c r="AA30" s="346">
        <f t="shared" si="163"/>
        <v>0</v>
      </c>
      <c r="AB30" s="346">
        <f t="shared" si="163"/>
        <v>0</v>
      </c>
      <c r="AC30" s="346">
        <f t="shared" si="163"/>
        <v>0</v>
      </c>
      <c r="AD30" s="346" t="str">
        <f t="shared" si="163"/>
        <v/>
      </c>
      <c r="AE30" s="346" t="str">
        <f t="shared" si="163"/>
        <v/>
      </c>
      <c r="AF30" s="346">
        <f t="shared" si="163"/>
        <v>0</v>
      </c>
      <c r="AG30" s="346">
        <f t="shared" si="163"/>
        <v>0</v>
      </c>
      <c r="AH30" s="346">
        <f t="shared" si="163"/>
        <v>0</v>
      </c>
      <c r="AI30" s="346">
        <f t="shared" si="163"/>
        <v>0</v>
      </c>
      <c r="AJ30" s="346">
        <f t="shared" si="163"/>
        <v>0</v>
      </c>
      <c r="AK30" s="346" t="str">
        <f t="shared" si="164"/>
        <v/>
      </c>
      <c r="AL30" s="346" t="str">
        <f t="shared" si="164"/>
        <v/>
      </c>
      <c r="AM30" s="346">
        <f t="shared" si="164"/>
        <v>0</v>
      </c>
      <c r="AN30" s="346">
        <f t="shared" si="164"/>
        <v>0</v>
      </c>
      <c r="AO30" s="346">
        <f t="shared" si="164"/>
        <v>0</v>
      </c>
      <c r="AP30" s="346">
        <f t="shared" si="164"/>
        <v>0</v>
      </c>
      <c r="AQ30" s="346">
        <f t="shared" si="164"/>
        <v>0</v>
      </c>
      <c r="AR30" s="346" t="str">
        <f t="shared" si="164"/>
        <v/>
      </c>
      <c r="AS30" s="346" t="str">
        <f t="shared" si="164"/>
        <v/>
      </c>
      <c r="AT30" s="346">
        <f t="shared" si="164"/>
        <v>0</v>
      </c>
      <c r="AU30" s="347">
        <f t="shared" si="164"/>
        <v>0</v>
      </c>
      <c r="AV30" s="347">
        <f t="shared" si="115"/>
        <v>0</v>
      </c>
      <c r="AW30" s="347">
        <v>17</v>
      </c>
      <c r="AX30" s="346">
        <f t="shared" si="116"/>
        <v>0</v>
      </c>
      <c r="AY30" s="346">
        <f t="shared" si="117"/>
        <v>0</v>
      </c>
      <c r="AZ30" s="346">
        <f t="shared" si="118"/>
        <v>0</v>
      </c>
      <c r="BA30" s="346">
        <f t="shared" si="119"/>
        <v>0</v>
      </c>
      <c r="BB30" s="346">
        <f t="shared" si="120"/>
        <v>0</v>
      </c>
      <c r="BC30" s="346">
        <f t="shared" si="121"/>
        <v>0</v>
      </c>
      <c r="BD30" s="346">
        <f t="shared" si="122"/>
        <v>0</v>
      </c>
      <c r="BE30" s="346">
        <f t="shared" si="123"/>
        <v>0</v>
      </c>
      <c r="BF30" s="346">
        <f t="shared" si="124"/>
        <v>0</v>
      </c>
      <c r="BG30" s="346">
        <f t="shared" si="125"/>
        <v>0</v>
      </c>
      <c r="BH30" s="346">
        <f t="shared" si="126"/>
        <v>0</v>
      </c>
      <c r="BI30" s="346">
        <f t="shared" si="127"/>
        <v>0</v>
      </c>
      <c r="BJ30" s="346">
        <f t="shared" si="128"/>
        <v>0</v>
      </c>
      <c r="BK30" s="346">
        <f t="shared" si="129"/>
        <v>0</v>
      </c>
      <c r="BL30" s="346">
        <f t="shared" si="130"/>
        <v>0</v>
      </c>
      <c r="BM30" s="346">
        <f t="shared" si="131"/>
        <v>0</v>
      </c>
      <c r="BN30" s="346">
        <f t="shared" si="132"/>
        <v>0</v>
      </c>
      <c r="BO30" s="346">
        <f t="shared" si="133"/>
        <v>0</v>
      </c>
      <c r="BP30" s="346">
        <f t="shared" si="134"/>
        <v>0</v>
      </c>
      <c r="BQ30" s="346">
        <f t="shared" si="135"/>
        <v>0</v>
      </c>
      <c r="BR30" s="346">
        <f t="shared" si="136"/>
        <v>0</v>
      </c>
      <c r="BS30" s="346">
        <f t="shared" si="137"/>
        <v>0</v>
      </c>
      <c r="BT30" s="346">
        <f t="shared" si="138"/>
        <v>0</v>
      </c>
      <c r="BU30" s="346">
        <f t="shared" si="139"/>
        <v>0</v>
      </c>
      <c r="BV30" s="346">
        <f t="shared" si="140"/>
        <v>0</v>
      </c>
      <c r="BW30" s="346">
        <f t="shared" si="141"/>
        <v>0</v>
      </c>
      <c r="BX30" s="346">
        <f t="shared" si="142"/>
        <v>0</v>
      </c>
      <c r="BY30" s="346">
        <f t="shared" si="143"/>
        <v>0</v>
      </c>
      <c r="BZ30" s="346">
        <f t="shared" si="144"/>
        <v>0</v>
      </c>
      <c r="CA30" s="346">
        <f t="shared" si="145"/>
        <v>0</v>
      </c>
      <c r="CB30" s="346">
        <f t="shared" si="146"/>
        <v>0</v>
      </c>
      <c r="CC30" s="347">
        <f t="shared" si="147"/>
        <v>0</v>
      </c>
      <c r="CD30" s="356">
        <f t="shared" si="148"/>
        <v>0</v>
      </c>
      <c r="CE30" s="243">
        <f t="shared" si="149"/>
        <v>0</v>
      </c>
      <c r="CF30" s="244">
        <f t="shared" si="52"/>
        <v>0</v>
      </c>
      <c r="CG30" s="244">
        <f t="shared" si="53"/>
        <v>0</v>
      </c>
      <c r="CH30" s="244">
        <f t="shared" si="54"/>
        <v>0</v>
      </c>
      <c r="CI30" s="244">
        <f t="shared" si="55"/>
        <v>0</v>
      </c>
      <c r="CJ30" s="244">
        <f t="shared" si="56"/>
        <v>0</v>
      </c>
      <c r="CK30" s="244">
        <f t="shared" si="57"/>
        <v>0</v>
      </c>
      <c r="CL30" s="244">
        <f t="shared" si="58"/>
        <v>0</v>
      </c>
      <c r="CM30" s="244">
        <f t="shared" si="59"/>
        <v>0</v>
      </c>
      <c r="CN30" s="244">
        <f t="shared" si="60"/>
        <v>0</v>
      </c>
      <c r="CO30" s="244">
        <f t="shared" si="61"/>
        <v>0</v>
      </c>
      <c r="CP30" s="244">
        <f t="shared" si="62"/>
        <v>0</v>
      </c>
      <c r="CQ30" s="244">
        <f t="shared" si="63"/>
        <v>0</v>
      </c>
      <c r="CR30" s="244">
        <f t="shared" si="64"/>
        <v>0</v>
      </c>
      <c r="CS30" s="244">
        <f t="shared" si="65"/>
        <v>0</v>
      </c>
      <c r="CT30" s="244">
        <f t="shared" si="66"/>
        <v>0</v>
      </c>
      <c r="CU30" s="244">
        <f t="shared" si="67"/>
        <v>0</v>
      </c>
      <c r="CV30" s="244">
        <f t="shared" si="68"/>
        <v>0</v>
      </c>
      <c r="CW30" s="244">
        <f t="shared" si="69"/>
        <v>0</v>
      </c>
      <c r="CX30" s="244">
        <f t="shared" si="70"/>
        <v>0</v>
      </c>
      <c r="CY30" s="244">
        <f t="shared" si="71"/>
        <v>0</v>
      </c>
      <c r="CZ30" s="244">
        <f t="shared" si="72"/>
        <v>0</v>
      </c>
      <c r="DA30" s="244">
        <f t="shared" si="73"/>
        <v>0</v>
      </c>
      <c r="DB30" s="244">
        <f t="shared" si="74"/>
        <v>0</v>
      </c>
      <c r="DC30" s="244">
        <f t="shared" si="75"/>
        <v>0</v>
      </c>
      <c r="DD30" s="244">
        <f t="shared" si="76"/>
        <v>0</v>
      </c>
      <c r="DE30" s="244">
        <f t="shared" si="77"/>
        <v>0</v>
      </c>
      <c r="DF30" s="244">
        <f t="shared" si="78"/>
        <v>0</v>
      </c>
      <c r="DG30" s="244">
        <f t="shared" si="79"/>
        <v>0</v>
      </c>
      <c r="DH30" s="244">
        <f t="shared" si="80"/>
        <v>0</v>
      </c>
      <c r="DI30" s="245">
        <f t="shared" si="81"/>
        <v>0</v>
      </c>
      <c r="DJ30" s="105">
        <f t="shared" si="150"/>
        <v>0</v>
      </c>
      <c r="DK30" s="108">
        <f t="shared" si="151"/>
        <v>0</v>
      </c>
      <c r="DL30" s="50">
        <f t="shared" si="152"/>
        <v>0</v>
      </c>
      <c r="DM30" s="13"/>
      <c r="DS30" s="15" t="str">
        <f>(DAY(DR28)&amp;"/"&amp;MONTH(DS28)&amp;"/"&amp;YEAR(DT28))</f>
        <v>1/1/1905</v>
      </c>
      <c r="DV30" s="44"/>
      <c r="DW30" s="44"/>
      <c r="DX30" s="14">
        <f t="shared" si="153"/>
        <v>0</v>
      </c>
      <c r="DZ30" s="154">
        <f t="shared" si="82"/>
        <v>0</v>
      </c>
      <c r="EA30" s="154">
        <f t="shared" si="83"/>
        <v>0</v>
      </c>
      <c r="EB30" s="154">
        <f t="shared" si="84"/>
        <v>0</v>
      </c>
      <c r="EC30" s="154">
        <f t="shared" si="85"/>
        <v>0</v>
      </c>
      <c r="ED30" s="154">
        <f t="shared" si="86"/>
        <v>0</v>
      </c>
      <c r="EE30" s="154">
        <f t="shared" si="87"/>
        <v>0</v>
      </c>
      <c r="EF30" s="154">
        <f t="shared" si="88"/>
        <v>0</v>
      </c>
      <c r="EG30" s="154">
        <f t="shared" si="89"/>
        <v>0</v>
      </c>
      <c r="EH30" s="154">
        <f t="shared" si="90"/>
        <v>0</v>
      </c>
      <c r="EI30" s="154">
        <f t="shared" si="91"/>
        <v>0</v>
      </c>
      <c r="EJ30" s="154">
        <f t="shared" si="92"/>
        <v>0</v>
      </c>
      <c r="EK30" s="154">
        <f t="shared" si="93"/>
        <v>0</v>
      </c>
      <c r="EL30" s="154">
        <f t="shared" si="94"/>
        <v>0</v>
      </c>
      <c r="EM30" s="154">
        <f t="shared" si="95"/>
        <v>0</v>
      </c>
      <c r="EN30" s="154">
        <f t="shared" si="96"/>
        <v>0</v>
      </c>
      <c r="EO30" s="154">
        <f t="shared" si="97"/>
        <v>0</v>
      </c>
      <c r="EP30" s="154">
        <f t="shared" si="98"/>
        <v>0</v>
      </c>
      <c r="EQ30" s="154">
        <f t="shared" si="99"/>
        <v>0</v>
      </c>
      <c r="ER30" s="154">
        <f t="shared" si="100"/>
        <v>0</v>
      </c>
      <c r="ES30" s="154">
        <f t="shared" si="101"/>
        <v>0</v>
      </c>
      <c r="ET30" s="154">
        <f t="shared" si="102"/>
        <v>0</v>
      </c>
      <c r="EU30" s="154">
        <f t="shared" si="103"/>
        <v>0</v>
      </c>
      <c r="EV30" s="154">
        <f t="shared" si="104"/>
        <v>0</v>
      </c>
      <c r="EW30" s="154">
        <f t="shared" si="105"/>
        <v>0</v>
      </c>
      <c r="EX30" s="154">
        <f t="shared" si="106"/>
        <v>0</v>
      </c>
      <c r="EY30" s="154">
        <f t="shared" si="107"/>
        <v>0</v>
      </c>
      <c r="EZ30" s="154">
        <f t="shared" si="108"/>
        <v>0</v>
      </c>
      <c r="FA30" s="154">
        <f t="shared" si="109"/>
        <v>0</v>
      </c>
      <c r="FB30" s="154">
        <f t="shared" si="110"/>
        <v>0</v>
      </c>
      <c r="FC30" s="154">
        <f t="shared" si="111"/>
        <v>0</v>
      </c>
      <c r="FD30" s="154" t="str">
        <f t="shared" si="112"/>
        <v/>
      </c>
      <c r="FF30" s="5">
        <f>BİLGİLER!G20</f>
        <v>0</v>
      </c>
      <c r="FP30" s="250">
        <f t="shared" si="154"/>
        <v>0</v>
      </c>
      <c r="FQ30" s="250">
        <f t="shared" si="113"/>
        <v>43220</v>
      </c>
      <c r="FR30" s="252">
        <f t="shared" si="155"/>
        <v>43220</v>
      </c>
      <c r="FS30" s="251">
        <f t="shared" si="156"/>
        <v>30</v>
      </c>
      <c r="FT30" s="251">
        <f t="shared" si="157"/>
        <v>-43190</v>
      </c>
      <c r="FU30" s="249">
        <f t="shared" si="158"/>
        <v>0</v>
      </c>
      <c r="FV30" s="15">
        <f t="shared" si="159"/>
        <v>43191</v>
      </c>
      <c r="FW30" s="257">
        <f t="shared" si="160"/>
        <v>43221</v>
      </c>
      <c r="FX30" s="1">
        <f t="shared" si="161"/>
        <v>30</v>
      </c>
    </row>
    <row r="31" spans="2:180" ht="17.25" customHeight="1">
      <c r="B31" s="1">
        <v>16</v>
      </c>
      <c r="C31" s="12" t="str">
        <f t="shared" si="114"/>
        <v/>
      </c>
      <c r="D31" s="29">
        <f>BİLGİLER!D21</f>
        <v>0</v>
      </c>
      <c r="E31" s="30">
        <f>BİLGİLER!E21</f>
        <v>0</v>
      </c>
      <c r="F31" s="31">
        <f>BİLGİLER!G21</f>
        <v>0</v>
      </c>
      <c r="G31" s="31">
        <f>BİLGİLER!H21</f>
        <v>0</v>
      </c>
      <c r="H31" s="32">
        <f>BİLGİLER!C21</f>
        <v>0</v>
      </c>
      <c r="I31" s="342">
        <f>BİLGİLER!I21</f>
        <v>0</v>
      </c>
      <c r="J31" s="343">
        <f>BİLGİLER!J21</f>
        <v>0</v>
      </c>
      <c r="K31" s="343">
        <f>BİLGİLER!K21</f>
        <v>0</v>
      </c>
      <c r="L31" s="343">
        <f>BİLGİLER!L21</f>
        <v>0</v>
      </c>
      <c r="M31" s="343">
        <f>BİLGİLER!M21</f>
        <v>0</v>
      </c>
      <c r="N31" s="344">
        <f>BİLGİLER!N21</f>
        <v>0</v>
      </c>
      <c r="O31" s="344">
        <f>BİLGİLER!O21</f>
        <v>0</v>
      </c>
      <c r="P31" s="345"/>
      <c r="Q31" s="346" t="str">
        <f t="shared" si="162"/>
        <v/>
      </c>
      <c r="R31" s="346">
        <f t="shared" si="162"/>
        <v>0</v>
      </c>
      <c r="S31" s="346">
        <f t="shared" si="162"/>
        <v>0</v>
      </c>
      <c r="T31" s="346">
        <f t="shared" si="162"/>
        <v>0</v>
      </c>
      <c r="U31" s="346">
        <f t="shared" si="162"/>
        <v>0</v>
      </c>
      <c r="V31" s="346">
        <f t="shared" si="162"/>
        <v>0</v>
      </c>
      <c r="W31" s="346" t="str">
        <f t="shared" si="162"/>
        <v/>
      </c>
      <c r="X31" s="346" t="str">
        <f t="shared" si="162"/>
        <v/>
      </c>
      <c r="Y31" s="346">
        <f t="shared" si="162"/>
        <v>0</v>
      </c>
      <c r="Z31" s="346">
        <f t="shared" si="162"/>
        <v>0</v>
      </c>
      <c r="AA31" s="346">
        <f t="shared" si="163"/>
        <v>0</v>
      </c>
      <c r="AB31" s="346">
        <f t="shared" si="163"/>
        <v>0</v>
      </c>
      <c r="AC31" s="346">
        <f t="shared" si="163"/>
        <v>0</v>
      </c>
      <c r="AD31" s="346" t="str">
        <f t="shared" si="163"/>
        <v/>
      </c>
      <c r="AE31" s="346" t="str">
        <f t="shared" si="163"/>
        <v/>
      </c>
      <c r="AF31" s="346">
        <f t="shared" si="163"/>
        <v>0</v>
      </c>
      <c r="AG31" s="346">
        <f t="shared" si="163"/>
        <v>0</v>
      </c>
      <c r="AH31" s="346">
        <f t="shared" si="163"/>
        <v>0</v>
      </c>
      <c r="AI31" s="346">
        <f t="shared" si="163"/>
        <v>0</v>
      </c>
      <c r="AJ31" s="346">
        <f t="shared" si="163"/>
        <v>0</v>
      </c>
      <c r="AK31" s="346" t="str">
        <f t="shared" si="164"/>
        <v/>
      </c>
      <c r="AL31" s="346" t="str">
        <f t="shared" si="164"/>
        <v/>
      </c>
      <c r="AM31" s="346">
        <f t="shared" si="164"/>
        <v>0</v>
      </c>
      <c r="AN31" s="346">
        <f t="shared" si="164"/>
        <v>0</v>
      </c>
      <c r="AO31" s="346">
        <f t="shared" si="164"/>
        <v>0</v>
      </c>
      <c r="AP31" s="346">
        <f t="shared" si="164"/>
        <v>0</v>
      </c>
      <c r="AQ31" s="346">
        <f t="shared" si="164"/>
        <v>0</v>
      </c>
      <c r="AR31" s="346" t="str">
        <f t="shared" si="164"/>
        <v/>
      </c>
      <c r="AS31" s="346" t="str">
        <f t="shared" si="164"/>
        <v/>
      </c>
      <c r="AT31" s="346">
        <f t="shared" si="164"/>
        <v>0</v>
      </c>
      <c r="AU31" s="347">
        <f t="shared" si="164"/>
        <v>0</v>
      </c>
      <c r="AV31" s="347">
        <f t="shared" si="115"/>
        <v>0</v>
      </c>
      <c r="AW31" s="347">
        <v>18</v>
      </c>
      <c r="AX31" s="346">
        <f t="shared" si="116"/>
        <v>0</v>
      </c>
      <c r="AY31" s="346">
        <f t="shared" si="117"/>
        <v>0</v>
      </c>
      <c r="AZ31" s="346">
        <f t="shared" si="118"/>
        <v>0</v>
      </c>
      <c r="BA31" s="346">
        <f t="shared" si="119"/>
        <v>0</v>
      </c>
      <c r="BB31" s="346">
        <f t="shared" si="120"/>
        <v>0</v>
      </c>
      <c r="BC31" s="346">
        <f t="shared" si="121"/>
        <v>0</v>
      </c>
      <c r="BD31" s="346">
        <f t="shared" si="122"/>
        <v>0</v>
      </c>
      <c r="BE31" s="346">
        <f t="shared" si="123"/>
        <v>0</v>
      </c>
      <c r="BF31" s="346">
        <f t="shared" si="124"/>
        <v>0</v>
      </c>
      <c r="BG31" s="346">
        <f t="shared" si="125"/>
        <v>0</v>
      </c>
      <c r="BH31" s="346">
        <f t="shared" si="126"/>
        <v>0</v>
      </c>
      <c r="BI31" s="346">
        <f t="shared" si="127"/>
        <v>0</v>
      </c>
      <c r="BJ31" s="346">
        <f t="shared" si="128"/>
        <v>0</v>
      </c>
      <c r="BK31" s="346">
        <f t="shared" si="129"/>
        <v>0</v>
      </c>
      <c r="BL31" s="346">
        <f t="shared" si="130"/>
        <v>0</v>
      </c>
      <c r="BM31" s="346">
        <f t="shared" si="131"/>
        <v>0</v>
      </c>
      <c r="BN31" s="346">
        <f t="shared" si="132"/>
        <v>0</v>
      </c>
      <c r="BO31" s="346">
        <f t="shared" si="133"/>
        <v>0</v>
      </c>
      <c r="BP31" s="346">
        <f t="shared" si="134"/>
        <v>0</v>
      </c>
      <c r="BQ31" s="346">
        <f t="shared" si="135"/>
        <v>0</v>
      </c>
      <c r="BR31" s="346">
        <f t="shared" si="136"/>
        <v>0</v>
      </c>
      <c r="BS31" s="346">
        <f t="shared" si="137"/>
        <v>0</v>
      </c>
      <c r="BT31" s="346">
        <f t="shared" si="138"/>
        <v>0</v>
      </c>
      <c r="BU31" s="346">
        <f t="shared" si="139"/>
        <v>0</v>
      </c>
      <c r="BV31" s="346">
        <f t="shared" si="140"/>
        <v>0</v>
      </c>
      <c r="BW31" s="346">
        <f t="shared" si="141"/>
        <v>0</v>
      </c>
      <c r="BX31" s="346">
        <f t="shared" si="142"/>
        <v>0</v>
      </c>
      <c r="BY31" s="346">
        <f t="shared" si="143"/>
        <v>0</v>
      </c>
      <c r="BZ31" s="346">
        <f t="shared" si="144"/>
        <v>0</v>
      </c>
      <c r="CA31" s="346">
        <f t="shared" si="145"/>
        <v>0</v>
      </c>
      <c r="CB31" s="346">
        <f t="shared" si="146"/>
        <v>0</v>
      </c>
      <c r="CC31" s="347">
        <f t="shared" si="147"/>
        <v>0</v>
      </c>
      <c r="CD31" s="356">
        <f t="shared" si="148"/>
        <v>0</v>
      </c>
      <c r="CE31" s="243">
        <f t="shared" si="149"/>
        <v>0</v>
      </c>
      <c r="CF31" s="244">
        <f t="shared" si="52"/>
        <v>0</v>
      </c>
      <c r="CG31" s="244">
        <f t="shared" si="53"/>
        <v>0</v>
      </c>
      <c r="CH31" s="244">
        <f t="shared" si="54"/>
        <v>0</v>
      </c>
      <c r="CI31" s="244">
        <f t="shared" si="55"/>
        <v>0</v>
      </c>
      <c r="CJ31" s="244">
        <f t="shared" si="56"/>
        <v>0</v>
      </c>
      <c r="CK31" s="244">
        <f t="shared" si="57"/>
        <v>0</v>
      </c>
      <c r="CL31" s="244">
        <f t="shared" si="58"/>
        <v>0</v>
      </c>
      <c r="CM31" s="244">
        <f t="shared" si="59"/>
        <v>0</v>
      </c>
      <c r="CN31" s="244">
        <f t="shared" si="60"/>
        <v>0</v>
      </c>
      <c r="CO31" s="244">
        <f t="shared" si="61"/>
        <v>0</v>
      </c>
      <c r="CP31" s="244">
        <f t="shared" si="62"/>
        <v>0</v>
      </c>
      <c r="CQ31" s="244">
        <f t="shared" si="63"/>
        <v>0</v>
      </c>
      <c r="CR31" s="244">
        <f t="shared" si="64"/>
        <v>0</v>
      </c>
      <c r="CS31" s="244">
        <f t="shared" si="65"/>
        <v>0</v>
      </c>
      <c r="CT31" s="244">
        <f t="shared" si="66"/>
        <v>0</v>
      </c>
      <c r="CU31" s="244">
        <f t="shared" si="67"/>
        <v>0</v>
      </c>
      <c r="CV31" s="244">
        <f t="shared" si="68"/>
        <v>0</v>
      </c>
      <c r="CW31" s="244">
        <f t="shared" si="69"/>
        <v>0</v>
      </c>
      <c r="CX31" s="244">
        <f t="shared" si="70"/>
        <v>0</v>
      </c>
      <c r="CY31" s="244">
        <f t="shared" si="71"/>
        <v>0</v>
      </c>
      <c r="CZ31" s="244">
        <f t="shared" si="72"/>
        <v>0</v>
      </c>
      <c r="DA31" s="244">
        <f t="shared" si="73"/>
        <v>0</v>
      </c>
      <c r="DB31" s="244">
        <f t="shared" si="74"/>
        <v>0</v>
      </c>
      <c r="DC31" s="244">
        <f t="shared" si="75"/>
        <v>0</v>
      </c>
      <c r="DD31" s="244">
        <f t="shared" si="76"/>
        <v>0</v>
      </c>
      <c r="DE31" s="244">
        <f t="shared" si="77"/>
        <v>0</v>
      </c>
      <c r="DF31" s="244">
        <f t="shared" si="78"/>
        <v>0</v>
      </c>
      <c r="DG31" s="244">
        <f t="shared" si="79"/>
        <v>0</v>
      </c>
      <c r="DH31" s="244">
        <f t="shared" si="80"/>
        <v>0</v>
      </c>
      <c r="DI31" s="245">
        <f t="shared" si="81"/>
        <v>0</v>
      </c>
      <c r="DJ31" s="105">
        <f t="shared" si="150"/>
        <v>0</v>
      </c>
      <c r="DK31" s="108">
        <f t="shared" si="151"/>
        <v>0</v>
      </c>
      <c r="DL31" s="50">
        <f t="shared" si="152"/>
        <v>0</v>
      </c>
      <c r="DM31" s="13"/>
      <c r="DS31" s="5">
        <f>DATE(DT28,DS28,DR28)</f>
        <v>43191</v>
      </c>
      <c r="DV31" s="44"/>
      <c r="DW31" s="44"/>
      <c r="DX31" s="14">
        <f t="shared" si="153"/>
        <v>0</v>
      </c>
      <c r="DZ31" s="154">
        <f t="shared" si="82"/>
        <v>0</v>
      </c>
      <c r="EA31" s="154">
        <f t="shared" si="83"/>
        <v>0</v>
      </c>
      <c r="EB31" s="154">
        <f t="shared" si="84"/>
        <v>0</v>
      </c>
      <c r="EC31" s="154">
        <f t="shared" si="85"/>
        <v>0</v>
      </c>
      <c r="ED31" s="154">
        <f t="shared" si="86"/>
        <v>0</v>
      </c>
      <c r="EE31" s="154">
        <f t="shared" si="87"/>
        <v>0</v>
      </c>
      <c r="EF31" s="154">
        <f t="shared" si="88"/>
        <v>0</v>
      </c>
      <c r="EG31" s="154">
        <f t="shared" si="89"/>
        <v>0</v>
      </c>
      <c r="EH31" s="154">
        <f t="shared" si="90"/>
        <v>0</v>
      </c>
      <c r="EI31" s="154">
        <f t="shared" si="91"/>
        <v>0</v>
      </c>
      <c r="EJ31" s="154">
        <f t="shared" si="92"/>
        <v>0</v>
      </c>
      <c r="EK31" s="154">
        <f t="shared" si="93"/>
        <v>0</v>
      </c>
      <c r="EL31" s="154">
        <f t="shared" si="94"/>
        <v>0</v>
      </c>
      <c r="EM31" s="154">
        <f t="shared" si="95"/>
        <v>0</v>
      </c>
      <c r="EN31" s="154">
        <f t="shared" si="96"/>
        <v>0</v>
      </c>
      <c r="EO31" s="154">
        <f t="shared" si="97"/>
        <v>0</v>
      </c>
      <c r="EP31" s="154">
        <f t="shared" si="98"/>
        <v>0</v>
      </c>
      <c r="EQ31" s="154">
        <f t="shared" si="99"/>
        <v>0</v>
      </c>
      <c r="ER31" s="154">
        <f t="shared" si="100"/>
        <v>0</v>
      </c>
      <c r="ES31" s="154">
        <f t="shared" si="101"/>
        <v>0</v>
      </c>
      <c r="ET31" s="154">
        <f t="shared" si="102"/>
        <v>0</v>
      </c>
      <c r="EU31" s="154">
        <f t="shared" si="103"/>
        <v>0</v>
      </c>
      <c r="EV31" s="154">
        <f t="shared" si="104"/>
        <v>0</v>
      </c>
      <c r="EW31" s="154">
        <f t="shared" si="105"/>
        <v>0</v>
      </c>
      <c r="EX31" s="154">
        <f t="shared" si="106"/>
        <v>0</v>
      </c>
      <c r="EY31" s="154">
        <f t="shared" si="107"/>
        <v>0</v>
      </c>
      <c r="EZ31" s="154">
        <f t="shared" si="108"/>
        <v>0</v>
      </c>
      <c r="FA31" s="154">
        <f t="shared" si="109"/>
        <v>0</v>
      </c>
      <c r="FB31" s="154">
        <f t="shared" si="110"/>
        <v>0</v>
      </c>
      <c r="FC31" s="154">
        <f t="shared" si="111"/>
        <v>0</v>
      </c>
      <c r="FD31" s="154" t="str">
        <f t="shared" si="112"/>
        <v/>
      </c>
      <c r="FF31" s="5">
        <f>BİLGİLER!G21</f>
        <v>0</v>
      </c>
      <c r="FP31" s="250">
        <f t="shared" si="154"/>
        <v>0</v>
      </c>
      <c r="FQ31" s="250">
        <f t="shared" si="113"/>
        <v>43220</v>
      </c>
      <c r="FR31" s="252">
        <f t="shared" si="155"/>
        <v>43220</v>
      </c>
      <c r="FS31" s="251">
        <f t="shared" si="156"/>
        <v>30</v>
      </c>
      <c r="FT31" s="251">
        <f t="shared" si="157"/>
        <v>-43190</v>
      </c>
      <c r="FU31" s="249">
        <f t="shared" si="158"/>
        <v>0</v>
      </c>
      <c r="FV31" s="15">
        <f t="shared" si="159"/>
        <v>43191</v>
      </c>
      <c r="FW31" s="257">
        <f t="shared" si="160"/>
        <v>43221</v>
      </c>
      <c r="FX31" s="1">
        <f t="shared" si="161"/>
        <v>30</v>
      </c>
    </row>
    <row r="32" spans="2:180" ht="17.25" customHeight="1">
      <c r="B32" s="1">
        <v>17</v>
      </c>
      <c r="C32" s="12" t="str">
        <f t="shared" si="114"/>
        <v/>
      </c>
      <c r="D32" s="29">
        <f>BİLGİLER!D22</f>
        <v>0</v>
      </c>
      <c r="E32" s="30">
        <f>BİLGİLER!E22</f>
        <v>0</v>
      </c>
      <c r="F32" s="31">
        <f>BİLGİLER!G22</f>
        <v>0</v>
      </c>
      <c r="G32" s="31">
        <f>BİLGİLER!H22</f>
        <v>0</v>
      </c>
      <c r="H32" s="32">
        <f>BİLGİLER!C22</f>
        <v>0</v>
      </c>
      <c r="I32" s="342">
        <f>BİLGİLER!I22</f>
        <v>0</v>
      </c>
      <c r="J32" s="343">
        <f>BİLGİLER!J22</f>
        <v>0</v>
      </c>
      <c r="K32" s="343">
        <f>BİLGİLER!K22</f>
        <v>0</v>
      </c>
      <c r="L32" s="343">
        <f>BİLGİLER!L22</f>
        <v>0</v>
      </c>
      <c r="M32" s="343">
        <f>BİLGİLER!M22</f>
        <v>0</v>
      </c>
      <c r="N32" s="344">
        <f>BİLGİLER!N22</f>
        <v>0</v>
      </c>
      <c r="O32" s="344">
        <f>BİLGİLER!O22</f>
        <v>0</v>
      </c>
      <c r="P32" s="345"/>
      <c r="Q32" s="346" t="str">
        <f t="shared" si="162"/>
        <v/>
      </c>
      <c r="R32" s="346">
        <f t="shared" si="162"/>
        <v>0</v>
      </c>
      <c r="S32" s="346">
        <f t="shared" si="162"/>
        <v>0</v>
      </c>
      <c r="T32" s="346">
        <f t="shared" si="162"/>
        <v>0</v>
      </c>
      <c r="U32" s="346">
        <f t="shared" si="162"/>
        <v>0</v>
      </c>
      <c r="V32" s="346">
        <f t="shared" si="162"/>
        <v>0</v>
      </c>
      <c r="W32" s="346" t="str">
        <f t="shared" si="162"/>
        <v/>
      </c>
      <c r="X32" s="346" t="str">
        <f t="shared" si="162"/>
        <v/>
      </c>
      <c r="Y32" s="346">
        <f t="shared" si="162"/>
        <v>0</v>
      </c>
      <c r="Z32" s="346">
        <f t="shared" si="162"/>
        <v>0</v>
      </c>
      <c r="AA32" s="346">
        <f t="shared" si="163"/>
        <v>0</v>
      </c>
      <c r="AB32" s="346">
        <f t="shared" si="163"/>
        <v>0</v>
      </c>
      <c r="AC32" s="346">
        <f t="shared" si="163"/>
        <v>0</v>
      </c>
      <c r="AD32" s="346" t="str">
        <f t="shared" si="163"/>
        <v/>
      </c>
      <c r="AE32" s="346" t="str">
        <f t="shared" si="163"/>
        <v/>
      </c>
      <c r="AF32" s="346">
        <f t="shared" si="163"/>
        <v>0</v>
      </c>
      <c r="AG32" s="346">
        <f t="shared" si="163"/>
        <v>0</v>
      </c>
      <c r="AH32" s="346">
        <f t="shared" si="163"/>
        <v>0</v>
      </c>
      <c r="AI32" s="346">
        <f t="shared" si="163"/>
        <v>0</v>
      </c>
      <c r="AJ32" s="346">
        <f t="shared" si="163"/>
        <v>0</v>
      </c>
      <c r="AK32" s="346" t="str">
        <f t="shared" si="164"/>
        <v/>
      </c>
      <c r="AL32" s="346" t="str">
        <f t="shared" si="164"/>
        <v/>
      </c>
      <c r="AM32" s="346">
        <f t="shared" si="164"/>
        <v>0</v>
      </c>
      <c r="AN32" s="346">
        <f t="shared" si="164"/>
        <v>0</v>
      </c>
      <c r="AO32" s="346">
        <f t="shared" si="164"/>
        <v>0</v>
      </c>
      <c r="AP32" s="346">
        <f t="shared" si="164"/>
        <v>0</v>
      </c>
      <c r="AQ32" s="346">
        <f t="shared" si="164"/>
        <v>0</v>
      </c>
      <c r="AR32" s="346" t="str">
        <f t="shared" si="164"/>
        <v/>
      </c>
      <c r="AS32" s="346" t="str">
        <f t="shared" si="164"/>
        <v/>
      </c>
      <c r="AT32" s="346">
        <f t="shared" si="164"/>
        <v>0</v>
      </c>
      <c r="AU32" s="347">
        <f t="shared" si="164"/>
        <v>0</v>
      </c>
      <c r="AV32" s="347">
        <f t="shared" si="115"/>
        <v>0</v>
      </c>
      <c r="AW32" s="347">
        <v>19</v>
      </c>
      <c r="AX32" s="346">
        <f t="shared" si="116"/>
        <v>0</v>
      </c>
      <c r="AY32" s="346">
        <f t="shared" si="117"/>
        <v>0</v>
      </c>
      <c r="AZ32" s="346">
        <f t="shared" si="118"/>
        <v>0</v>
      </c>
      <c r="BA32" s="346">
        <f t="shared" si="119"/>
        <v>0</v>
      </c>
      <c r="BB32" s="346">
        <f t="shared" si="120"/>
        <v>0</v>
      </c>
      <c r="BC32" s="346">
        <f t="shared" si="121"/>
        <v>0</v>
      </c>
      <c r="BD32" s="346">
        <f t="shared" si="122"/>
        <v>0</v>
      </c>
      <c r="BE32" s="346">
        <f t="shared" si="123"/>
        <v>0</v>
      </c>
      <c r="BF32" s="346">
        <f t="shared" si="124"/>
        <v>0</v>
      </c>
      <c r="BG32" s="346">
        <f t="shared" si="125"/>
        <v>0</v>
      </c>
      <c r="BH32" s="346">
        <f t="shared" si="126"/>
        <v>0</v>
      </c>
      <c r="BI32" s="346">
        <f t="shared" si="127"/>
        <v>0</v>
      </c>
      <c r="BJ32" s="346">
        <f t="shared" si="128"/>
        <v>0</v>
      </c>
      <c r="BK32" s="346">
        <f t="shared" si="129"/>
        <v>0</v>
      </c>
      <c r="BL32" s="346">
        <f t="shared" si="130"/>
        <v>0</v>
      </c>
      <c r="BM32" s="346">
        <f t="shared" si="131"/>
        <v>0</v>
      </c>
      <c r="BN32" s="346">
        <f t="shared" si="132"/>
        <v>0</v>
      </c>
      <c r="BO32" s="346">
        <f t="shared" si="133"/>
        <v>0</v>
      </c>
      <c r="BP32" s="346">
        <f t="shared" si="134"/>
        <v>0</v>
      </c>
      <c r="BQ32" s="346">
        <f t="shared" si="135"/>
        <v>0</v>
      </c>
      <c r="BR32" s="346">
        <f t="shared" si="136"/>
        <v>0</v>
      </c>
      <c r="BS32" s="346">
        <f t="shared" si="137"/>
        <v>0</v>
      </c>
      <c r="BT32" s="346">
        <f t="shared" si="138"/>
        <v>0</v>
      </c>
      <c r="BU32" s="346">
        <f t="shared" si="139"/>
        <v>0</v>
      </c>
      <c r="BV32" s="346">
        <f t="shared" si="140"/>
        <v>0</v>
      </c>
      <c r="BW32" s="346">
        <f t="shared" si="141"/>
        <v>0</v>
      </c>
      <c r="BX32" s="346">
        <f t="shared" si="142"/>
        <v>0</v>
      </c>
      <c r="BY32" s="346">
        <f t="shared" si="143"/>
        <v>0</v>
      </c>
      <c r="BZ32" s="346">
        <f t="shared" si="144"/>
        <v>0</v>
      </c>
      <c r="CA32" s="346">
        <f t="shared" si="145"/>
        <v>0</v>
      </c>
      <c r="CB32" s="346">
        <f t="shared" si="146"/>
        <v>0</v>
      </c>
      <c r="CC32" s="347">
        <f t="shared" si="147"/>
        <v>0</v>
      </c>
      <c r="CD32" s="356">
        <f t="shared" si="148"/>
        <v>0</v>
      </c>
      <c r="CE32" s="243">
        <f t="shared" si="149"/>
        <v>0</v>
      </c>
      <c r="CF32" s="244">
        <f t="shared" si="52"/>
        <v>0</v>
      </c>
      <c r="CG32" s="244">
        <f t="shared" si="53"/>
        <v>0</v>
      </c>
      <c r="CH32" s="244">
        <f t="shared" si="54"/>
        <v>0</v>
      </c>
      <c r="CI32" s="244">
        <f t="shared" si="55"/>
        <v>0</v>
      </c>
      <c r="CJ32" s="244">
        <f t="shared" si="56"/>
        <v>0</v>
      </c>
      <c r="CK32" s="244">
        <f t="shared" si="57"/>
        <v>0</v>
      </c>
      <c r="CL32" s="244">
        <f t="shared" si="58"/>
        <v>0</v>
      </c>
      <c r="CM32" s="244">
        <f t="shared" si="59"/>
        <v>0</v>
      </c>
      <c r="CN32" s="244">
        <f t="shared" si="60"/>
        <v>0</v>
      </c>
      <c r="CO32" s="244">
        <f t="shared" si="61"/>
        <v>0</v>
      </c>
      <c r="CP32" s="244">
        <f t="shared" si="62"/>
        <v>0</v>
      </c>
      <c r="CQ32" s="244">
        <f t="shared" si="63"/>
        <v>0</v>
      </c>
      <c r="CR32" s="244">
        <f t="shared" si="64"/>
        <v>0</v>
      </c>
      <c r="CS32" s="244">
        <f t="shared" si="65"/>
        <v>0</v>
      </c>
      <c r="CT32" s="244">
        <f t="shared" si="66"/>
        <v>0</v>
      </c>
      <c r="CU32" s="244">
        <f t="shared" si="67"/>
        <v>0</v>
      </c>
      <c r="CV32" s="244">
        <f t="shared" si="68"/>
        <v>0</v>
      </c>
      <c r="CW32" s="244">
        <f t="shared" si="69"/>
        <v>0</v>
      </c>
      <c r="CX32" s="244">
        <f t="shared" si="70"/>
        <v>0</v>
      </c>
      <c r="CY32" s="244">
        <f t="shared" si="71"/>
        <v>0</v>
      </c>
      <c r="CZ32" s="244">
        <f t="shared" si="72"/>
        <v>0</v>
      </c>
      <c r="DA32" s="244">
        <f t="shared" si="73"/>
        <v>0</v>
      </c>
      <c r="DB32" s="244">
        <f t="shared" si="74"/>
        <v>0</v>
      </c>
      <c r="DC32" s="244">
        <f t="shared" si="75"/>
        <v>0</v>
      </c>
      <c r="DD32" s="244">
        <f t="shared" si="76"/>
        <v>0</v>
      </c>
      <c r="DE32" s="244">
        <f t="shared" si="77"/>
        <v>0</v>
      </c>
      <c r="DF32" s="244">
        <f t="shared" si="78"/>
        <v>0</v>
      </c>
      <c r="DG32" s="244">
        <f t="shared" si="79"/>
        <v>0</v>
      </c>
      <c r="DH32" s="244">
        <f t="shared" si="80"/>
        <v>0</v>
      </c>
      <c r="DI32" s="245">
        <f t="shared" si="81"/>
        <v>0</v>
      </c>
      <c r="DJ32" s="105">
        <f t="shared" si="150"/>
        <v>0</v>
      </c>
      <c r="DK32" s="108">
        <f t="shared" si="151"/>
        <v>0</v>
      </c>
      <c r="DL32" s="50">
        <f t="shared" si="152"/>
        <v>0</v>
      </c>
      <c r="DM32" s="13"/>
      <c r="DV32" s="44"/>
      <c r="DW32" s="44"/>
      <c r="DX32" s="14">
        <f t="shared" si="153"/>
        <v>0</v>
      </c>
      <c r="DZ32" s="154">
        <f t="shared" si="82"/>
        <v>0</v>
      </c>
      <c r="EA32" s="154">
        <f t="shared" si="83"/>
        <v>0</v>
      </c>
      <c r="EB32" s="154">
        <f t="shared" si="84"/>
        <v>0</v>
      </c>
      <c r="EC32" s="154">
        <f t="shared" si="85"/>
        <v>0</v>
      </c>
      <c r="ED32" s="154">
        <f t="shared" si="86"/>
        <v>0</v>
      </c>
      <c r="EE32" s="154">
        <f t="shared" si="87"/>
        <v>0</v>
      </c>
      <c r="EF32" s="154">
        <f t="shared" si="88"/>
        <v>0</v>
      </c>
      <c r="EG32" s="154">
        <f t="shared" si="89"/>
        <v>0</v>
      </c>
      <c r="EH32" s="154">
        <f t="shared" si="90"/>
        <v>0</v>
      </c>
      <c r="EI32" s="154">
        <f t="shared" si="91"/>
        <v>0</v>
      </c>
      <c r="EJ32" s="154">
        <f t="shared" si="92"/>
        <v>0</v>
      </c>
      <c r="EK32" s="154">
        <f t="shared" si="93"/>
        <v>0</v>
      </c>
      <c r="EL32" s="154">
        <f t="shared" si="94"/>
        <v>0</v>
      </c>
      <c r="EM32" s="154">
        <f t="shared" si="95"/>
        <v>0</v>
      </c>
      <c r="EN32" s="154">
        <f t="shared" si="96"/>
        <v>0</v>
      </c>
      <c r="EO32" s="154">
        <f t="shared" si="97"/>
        <v>0</v>
      </c>
      <c r="EP32" s="154">
        <f t="shared" si="98"/>
        <v>0</v>
      </c>
      <c r="EQ32" s="154">
        <f t="shared" si="99"/>
        <v>0</v>
      </c>
      <c r="ER32" s="154">
        <f t="shared" si="100"/>
        <v>0</v>
      </c>
      <c r="ES32" s="154">
        <f t="shared" si="101"/>
        <v>0</v>
      </c>
      <c r="ET32" s="154">
        <f t="shared" si="102"/>
        <v>0</v>
      </c>
      <c r="EU32" s="154">
        <f t="shared" si="103"/>
        <v>0</v>
      </c>
      <c r="EV32" s="154">
        <f t="shared" si="104"/>
        <v>0</v>
      </c>
      <c r="EW32" s="154">
        <f t="shared" si="105"/>
        <v>0</v>
      </c>
      <c r="EX32" s="154">
        <f t="shared" si="106"/>
        <v>0</v>
      </c>
      <c r="EY32" s="154">
        <f t="shared" si="107"/>
        <v>0</v>
      </c>
      <c r="EZ32" s="154">
        <f t="shared" si="108"/>
        <v>0</v>
      </c>
      <c r="FA32" s="154">
        <f t="shared" si="109"/>
        <v>0</v>
      </c>
      <c r="FB32" s="154">
        <f t="shared" si="110"/>
        <v>0</v>
      </c>
      <c r="FC32" s="154">
        <f t="shared" si="111"/>
        <v>0</v>
      </c>
      <c r="FD32" s="154" t="str">
        <f t="shared" si="112"/>
        <v/>
      </c>
      <c r="FF32" s="5">
        <f>BİLGİLER!G22</f>
        <v>0</v>
      </c>
      <c r="FP32" s="250">
        <f t="shared" si="154"/>
        <v>0</v>
      </c>
      <c r="FQ32" s="250">
        <f t="shared" si="113"/>
        <v>43220</v>
      </c>
      <c r="FR32" s="252">
        <f t="shared" si="155"/>
        <v>43220</v>
      </c>
      <c r="FS32" s="251">
        <f t="shared" si="156"/>
        <v>30</v>
      </c>
      <c r="FT32" s="251">
        <f t="shared" si="157"/>
        <v>-43190</v>
      </c>
      <c r="FU32" s="249">
        <f t="shared" si="158"/>
        <v>0</v>
      </c>
      <c r="FV32" s="15">
        <f t="shared" si="159"/>
        <v>43191</v>
      </c>
      <c r="FW32" s="257">
        <f t="shared" si="160"/>
        <v>43221</v>
      </c>
      <c r="FX32" s="1">
        <f t="shared" si="161"/>
        <v>30</v>
      </c>
    </row>
    <row r="33" spans="2:180" ht="17.25" customHeight="1">
      <c r="B33" s="1">
        <v>18</v>
      </c>
      <c r="C33" s="12" t="str">
        <f t="shared" si="114"/>
        <v/>
      </c>
      <c r="D33" s="29">
        <f>BİLGİLER!D23</f>
        <v>0</v>
      </c>
      <c r="E33" s="30">
        <f>BİLGİLER!E23</f>
        <v>0</v>
      </c>
      <c r="F33" s="31">
        <f>BİLGİLER!G23</f>
        <v>0</v>
      </c>
      <c r="G33" s="31">
        <f>BİLGİLER!H23</f>
        <v>0</v>
      </c>
      <c r="H33" s="32">
        <f>BİLGİLER!C23</f>
        <v>0</v>
      </c>
      <c r="I33" s="342">
        <f>BİLGİLER!I23</f>
        <v>0</v>
      </c>
      <c r="J33" s="343">
        <f>BİLGİLER!J23</f>
        <v>0</v>
      </c>
      <c r="K33" s="343">
        <f>BİLGİLER!K23</f>
        <v>0</v>
      </c>
      <c r="L33" s="343">
        <f>BİLGİLER!L23</f>
        <v>0</v>
      </c>
      <c r="M33" s="343">
        <f>BİLGİLER!M23</f>
        <v>0</v>
      </c>
      <c r="N33" s="344">
        <f>BİLGİLER!N23</f>
        <v>0</v>
      </c>
      <c r="O33" s="344">
        <f>BİLGİLER!O23</f>
        <v>0</v>
      </c>
      <c r="P33" s="345"/>
      <c r="Q33" s="346" t="str">
        <f t="shared" si="162"/>
        <v/>
      </c>
      <c r="R33" s="346">
        <f t="shared" si="162"/>
        <v>0</v>
      </c>
      <c r="S33" s="346">
        <f t="shared" si="162"/>
        <v>0</v>
      </c>
      <c r="T33" s="346">
        <f t="shared" si="162"/>
        <v>0</v>
      </c>
      <c r="U33" s="346">
        <f t="shared" si="162"/>
        <v>0</v>
      </c>
      <c r="V33" s="346">
        <f t="shared" si="162"/>
        <v>0</v>
      </c>
      <c r="W33" s="346" t="str">
        <f t="shared" si="162"/>
        <v/>
      </c>
      <c r="X33" s="346" t="str">
        <f t="shared" si="162"/>
        <v/>
      </c>
      <c r="Y33" s="346">
        <f t="shared" si="162"/>
        <v>0</v>
      </c>
      <c r="Z33" s="346">
        <f t="shared" si="162"/>
        <v>0</v>
      </c>
      <c r="AA33" s="346">
        <f t="shared" si="163"/>
        <v>0</v>
      </c>
      <c r="AB33" s="346">
        <f t="shared" si="163"/>
        <v>0</v>
      </c>
      <c r="AC33" s="346">
        <f t="shared" si="163"/>
        <v>0</v>
      </c>
      <c r="AD33" s="346" t="str">
        <f t="shared" si="163"/>
        <v/>
      </c>
      <c r="AE33" s="346" t="str">
        <f t="shared" si="163"/>
        <v/>
      </c>
      <c r="AF33" s="346">
        <f t="shared" si="163"/>
        <v>0</v>
      </c>
      <c r="AG33" s="346">
        <f t="shared" si="163"/>
        <v>0</v>
      </c>
      <c r="AH33" s="346">
        <f t="shared" si="163"/>
        <v>0</v>
      </c>
      <c r="AI33" s="346">
        <f t="shared" si="163"/>
        <v>0</v>
      </c>
      <c r="AJ33" s="346">
        <f t="shared" si="163"/>
        <v>0</v>
      </c>
      <c r="AK33" s="346" t="str">
        <f t="shared" si="164"/>
        <v/>
      </c>
      <c r="AL33" s="346" t="str">
        <f t="shared" si="164"/>
        <v/>
      </c>
      <c r="AM33" s="346">
        <f t="shared" si="164"/>
        <v>0</v>
      </c>
      <c r="AN33" s="346">
        <f t="shared" si="164"/>
        <v>0</v>
      </c>
      <c r="AO33" s="346">
        <f t="shared" si="164"/>
        <v>0</v>
      </c>
      <c r="AP33" s="346">
        <f t="shared" si="164"/>
        <v>0</v>
      </c>
      <c r="AQ33" s="346">
        <f t="shared" si="164"/>
        <v>0</v>
      </c>
      <c r="AR33" s="346" t="str">
        <f t="shared" si="164"/>
        <v/>
      </c>
      <c r="AS33" s="346" t="str">
        <f t="shared" si="164"/>
        <v/>
      </c>
      <c r="AT33" s="346">
        <f t="shared" si="164"/>
        <v>0</v>
      </c>
      <c r="AU33" s="347">
        <f t="shared" si="164"/>
        <v>0</v>
      </c>
      <c r="AV33" s="347">
        <f t="shared" si="115"/>
        <v>0</v>
      </c>
      <c r="AW33" s="347">
        <v>20</v>
      </c>
      <c r="AX33" s="346">
        <f t="shared" si="116"/>
        <v>0</v>
      </c>
      <c r="AY33" s="346">
        <f t="shared" si="117"/>
        <v>0</v>
      </c>
      <c r="AZ33" s="346">
        <f t="shared" si="118"/>
        <v>0</v>
      </c>
      <c r="BA33" s="346">
        <f t="shared" si="119"/>
        <v>0</v>
      </c>
      <c r="BB33" s="346">
        <f t="shared" si="120"/>
        <v>0</v>
      </c>
      <c r="BC33" s="346">
        <f t="shared" si="121"/>
        <v>0</v>
      </c>
      <c r="BD33" s="346">
        <f t="shared" si="122"/>
        <v>0</v>
      </c>
      <c r="BE33" s="346">
        <f t="shared" si="123"/>
        <v>0</v>
      </c>
      <c r="BF33" s="346">
        <f t="shared" si="124"/>
        <v>0</v>
      </c>
      <c r="BG33" s="346">
        <f t="shared" si="125"/>
        <v>0</v>
      </c>
      <c r="BH33" s="346">
        <f t="shared" si="126"/>
        <v>0</v>
      </c>
      <c r="BI33" s="346">
        <f t="shared" si="127"/>
        <v>0</v>
      </c>
      <c r="BJ33" s="346">
        <f t="shared" si="128"/>
        <v>0</v>
      </c>
      <c r="BK33" s="346">
        <f t="shared" si="129"/>
        <v>0</v>
      </c>
      <c r="BL33" s="346">
        <f t="shared" si="130"/>
        <v>0</v>
      </c>
      <c r="BM33" s="346">
        <f t="shared" si="131"/>
        <v>0</v>
      </c>
      <c r="BN33" s="346">
        <f t="shared" si="132"/>
        <v>0</v>
      </c>
      <c r="BO33" s="346">
        <f t="shared" si="133"/>
        <v>0</v>
      </c>
      <c r="BP33" s="346">
        <f t="shared" si="134"/>
        <v>0</v>
      </c>
      <c r="BQ33" s="346">
        <f t="shared" si="135"/>
        <v>0</v>
      </c>
      <c r="BR33" s="346">
        <f t="shared" si="136"/>
        <v>0</v>
      </c>
      <c r="BS33" s="346">
        <f t="shared" si="137"/>
        <v>0</v>
      </c>
      <c r="BT33" s="346">
        <f t="shared" si="138"/>
        <v>0</v>
      </c>
      <c r="BU33" s="346">
        <f t="shared" si="139"/>
        <v>0</v>
      </c>
      <c r="BV33" s="346">
        <f t="shared" si="140"/>
        <v>0</v>
      </c>
      <c r="BW33" s="346">
        <f t="shared" si="141"/>
        <v>0</v>
      </c>
      <c r="BX33" s="346">
        <f t="shared" si="142"/>
        <v>0</v>
      </c>
      <c r="BY33" s="346">
        <f t="shared" si="143"/>
        <v>0</v>
      </c>
      <c r="BZ33" s="346">
        <f t="shared" si="144"/>
        <v>0</v>
      </c>
      <c r="CA33" s="346">
        <f t="shared" si="145"/>
        <v>0</v>
      </c>
      <c r="CB33" s="346">
        <f t="shared" si="146"/>
        <v>0</v>
      </c>
      <c r="CC33" s="347">
        <f t="shared" si="147"/>
        <v>0</v>
      </c>
      <c r="CD33" s="356">
        <f t="shared" si="148"/>
        <v>0</v>
      </c>
      <c r="CE33" s="243">
        <f t="shared" si="149"/>
        <v>0</v>
      </c>
      <c r="CF33" s="244">
        <f t="shared" si="52"/>
        <v>0</v>
      </c>
      <c r="CG33" s="244">
        <f t="shared" si="53"/>
        <v>0</v>
      </c>
      <c r="CH33" s="244">
        <f t="shared" si="54"/>
        <v>0</v>
      </c>
      <c r="CI33" s="244">
        <f t="shared" si="55"/>
        <v>0</v>
      </c>
      <c r="CJ33" s="244">
        <f t="shared" si="56"/>
        <v>0</v>
      </c>
      <c r="CK33" s="244">
        <f t="shared" si="57"/>
        <v>0</v>
      </c>
      <c r="CL33" s="244">
        <f t="shared" si="58"/>
        <v>0</v>
      </c>
      <c r="CM33" s="244">
        <f t="shared" si="59"/>
        <v>0</v>
      </c>
      <c r="CN33" s="244">
        <f t="shared" si="60"/>
        <v>0</v>
      </c>
      <c r="CO33" s="244">
        <f t="shared" si="61"/>
        <v>0</v>
      </c>
      <c r="CP33" s="244">
        <f t="shared" si="62"/>
        <v>0</v>
      </c>
      <c r="CQ33" s="244">
        <f t="shared" si="63"/>
        <v>0</v>
      </c>
      <c r="CR33" s="244">
        <f t="shared" si="64"/>
        <v>0</v>
      </c>
      <c r="CS33" s="244">
        <f t="shared" si="65"/>
        <v>0</v>
      </c>
      <c r="CT33" s="244">
        <f t="shared" si="66"/>
        <v>0</v>
      </c>
      <c r="CU33" s="244">
        <f t="shared" si="67"/>
        <v>0</v>
      </c>
      <c r="CV33" s="244">
        <f t="shared" si="68"/>
        <v>0</v>
      </c>
      <c r="CW33" s="244">
        <f t="shared" si="69"/>
        <v>0</v>
      </c>
      <c r="CX33" s="244">
        <f t="shared" si="70"/>
        <v>0</v>
      </c>
      <c r="CY33" s="244">
        <f t="shared" si="71"/>
        <v>0</v>
      </c>
      <c r="CZ33" s="244">
        <f t="shared" si="72"/>
        <v>0</v>
      </c>
      <c r="DA33" s="244">
        <f t="shared" si="73"/>
        <v>0</v>
      </c>
      <c r="DB33" s="244">
        <f t="shared" si="74"/>
        <v>0</v>
      </c>
      <c r="DC33" s="244">
        <f t="shared" si="75"/>
        <v>0</v>
      </c>
      <c r="DD33" s="244">
        <f t="shared" si="76"/>
        <v>0</v>
      </c>
      <c r="DE33" s="244">
        <f t="shared" si="77"/>
        <v>0</v>
      </c>
      <c r="DF33" s="244">
        <f t="shared" si="78"/>
        <v>0</v>
      </c>
      <c r="DG33" s="244">
        <f t="shared" si="79"/>
        <v>0</v>
      </c>
      <c r="DH33" s="244">
        <f t="shared" si="80"/>
        <v>0</v>
      </c>
      <c r="DI33" s="245">
        <f t="shared" si="81"/>
        <v>0</v>
      </c>
      <c r="DJ33" s="105">
        <f t="shared" si="150"/>
        <v>0</v>
      </c>
      <c r="DK33" s="108">
        <f t="shared" si="151"/>
        <v>0</v>
      </c>
      <c r="DL33" s="50">
        <f t="shared" si="152"/>
        <v>0</v>
      </c>
      <c r="DM33" s="13"/>
      <c r="DV33" s="44"/>
      <c r="DW33" s="44"/>
      <c r="DX33" s="14">
        <f t="shared" si="153"/>
        <v>0</v>
      </c>
      <c r="DZ33" s="154">
        <f t="shared" si="82"/>
        <v>0</v>
      </c>
      <c r="EA33" s="154">
        <f t="shared" si="83"/>
        <v>0</v>
      </c>
      <c r="EB33" s="154">
        <f t="shared" si="84"/>
        <v>0</v>
      </c>
      <c r="EC33" s="154">
        <f t="shared" si="85"/>
        <v>0</v>
      </c>
      <c r="ED33" s="154">
        <f t="shared" si="86"/>
        <v>0</v>
      </c>
      <c r="EE33" s="154">
        <f t="shared" si="87"/>
        <v>0</v>
      </c>
      <c r="EF33" s="154">
        <f t="shared" si="88"/>
        <v>0</v>
      </c>
      <c r="EG33" s="154">
        <f t="shared" si="89"/>
        <v>0</v>
      </c>
      <c r="EH33" s="154">
        <f t="shared" si="90"/>
        <v>0</v>
      </c>
      <c r="EI33" s="154">
        <f t="shared" si="91"/>
        <v>0</v>
      </c>
      <c r="EJ33" s="154">
        <f t="shared" si="92"/>
        <v>0</v>
      </c>
      <c r="EK33" s="154">
        <f t="shared" si="93"/>
        <v>0</v>
      </c>
      <c r="EL33" s="154">
        <f t="shared" si="94"/>
        <v>0</v>
      </c>
      <c r="EM33" s="154">
        <f t="shared" si="95"/>
        <v>0</v>
      </c>
      <c r="EN33" s="154">
        <f t="shared" si="96"/>
        <v>0</v>
      </c>
      <c r="EO33" s="154">
        <f t="shared" si="97"/>
        <v>0</v>
      </c>
      <c r="EP33" s="154">
        <f t="shared" si="98"/>
        <v>0</v>
      </c>
      <c r="EQ33" s="154">
        <f t="shared" si="99"/>
        <v>0</v>
      </c>
      <c r="ER33" s="154">
        <f t="shared" si="100"/>
        <v>0</v>
      </c>
      <c r="ES33" s="154">
        <f t="shared" si="101"/>
        <v>0</v>
      </c>
      <c r="ET33" s="154">
        <f t="shared" si="102"/>
        <v>0</v>
      </c>
      <c r="EU33" s="154">
        <f t="shared" si="103"/>
        <v>0</v>
      </c>
      <c r="EV33" s="154">
        <f t="shared" si="104"/>
        <v>0</v>
      </c>
      <c r="EW33" s="154">
        <f t="shared" si="105"/>
        <v>0</v>
      </c>
      <c r="EX33" s="154">
        <f t="shared" si="106"/>
        <v>0</v>
      </c>
      <c r="EY33" s="154">
        <f t="shared" si="107"/>
        <v>0</v>
      </c>
      <c r="EZ33" s="154">
        <f t="shared" si="108"/>
        <v>0</v>
      </c>
      <c r="FA33" s="154">
        <f t="shared" si="109"/>
        <v>0</v>
      </c>
      <c r="FB33" s="154">
        <f t="shared" si="110"/>
        <v>0</v>
      </c>
      <c r="FC33" s="154">
        <f t="shared" si="111"/>
        <v>0</v>
      </c>
      <c r="FD33" s="154" t="str">
        <f t="shared" si="112"/>
        <v/>
      </c>
      <c r="FF33" s="5">
        <f>BİLGİLER!G23</f>
        <v>0</v>
      </c>
      <c r="FP33" s="250">
        <f t="shared" si="154"/>
        <v>0</v>
      </c>
      <c r="FQ33" s="250">
        <f t="shared" si="113"/>
        <v>43220</v>
      </c>
      <c r="FR33" s="252">
        <f t="shared" si="155"/>
        <v>43220</v>
      </c>
      <c r="FS33" s="251">
        <f t="shared" si="156"/>
        <v>30</v>
      </c>
      <c r="FT33" s="251">
        <f t="shared" si="157"/>
        <v>-43190</v>
      </c>
      <c r="FU33" s="249">
        <f t="shared" si="158"/>
        <v>0</v>
      </c>
      <c r="FV33" s="15">
        <f t="shared" si="159"/>
        <v>43191</v>
      </c>
      <c r="FW33" s="257">
        <f t="shared" si="160"/>
        <v>43221</v>
      </c>
      <c r="FX33" s="1">
        <f t="shared" si="161"/>
        <v>30</v>
      </c>
    </row>
    <row r="34" spans="2:180" ht="17.25" customHeight="1">
      <c r="B34" s="1">
        <v>19</v>
      </c>
      <c r="C34" s="12" t="str">
        <f t="shared" si="114"/>
        <v/>
      </c>
      <c r="D34" s="29">
        <f>BİLGİLER!D24</f>
        <v>0</v>
      </c>
      <c r="E34" s="30">
        <f>BİLGİLER!E24</f>
        <v>0</v>
      </c>
      <c r="F34" s="31">
        <f>BİLGİLER!G24</f>
        <v>0</v>
      </c>
      <c r="G34" s="31">
        <f>BİLGİLER!H24</f>
        <v>0</v>
      </c>
      <c r="H34" s="32">
        <f>BİLGİLER!C24</f>
        <v>0</v>
      </c>
      <c r="I34" s="342">
        <f>BİLGİLER!I24</f>
        <v>0</v>
      </c>
      <c r="J34" s="343">
        <f>BİLGİLER!J24</f>
        <v>0</v>
      </c>
      <c r="K34" s="343">
        <f>BİLGİLER!K24</f>
        <v>0</v>
      </c>
      <c r="L34" s="343">
        <f>BİLGİLER!L24</f>
        <v>0</v>
      </c>
      <c r="M34" s="343">
        <f>BİLGİLER!M24</f>
        <v>0</v>
      </c>
      <c r="N34" s="344">
        <f>BİLGİLER!N24</f>
        <v>0</v>
      </c>
      <c r="O34" s="344">
        <f>BİLGİLER!O24</f>
        <v>0</v>
      </c>
      <c r="P34" s="345"/>
      <c r="Q34" s="346" t="str">
        <f t="shared" si="162"/>
        <v/>
      </c>
      <c r="R34" s="346">
        <f t="shared" si="162"/>
        <v>0</v>
      </c>
      <c r="S34" s="346">
        <f t="shared" si="162"/>
        <v>0</v>
      </c>
      <c r="T34" s="346">
        <f t="shared" si="162"/>
        <v>0</v>
      </c>
      <c r="U34" s="346">
        <f t="shared" si="162"/>
        <v>0</v>
      </c>
      <c r="V34" s="346">
        <f t="shared" si="162"/>
        <v>0</v>
      </c>
      <c r="W34" s="346" t="str">
        <f t="shared" si="162"/>
        <v/>
      </c>
      <c r="X34" s="346" t="str">
        <f t="shared" si="162"/>
        <v/>
      </c>
      <c r="Y34" s="346">
        <f t="shared" si="162"/>
        <v>0</v>
      </c>
      <c r="Z34" s="346">
        <f t="shared" si="162"/>
        <v>0</v>
      </c>
      <c r="AA34" s="346">
        <f t="shared" si="163"/>
        <v>0</v>
      </c>
      <c r="AB34" s="346">
        <f t="shared" si="163"/>
        <v>0</v>
      </c>
      <c r="AC34" s="346">
        <f t="shared" si="163"/>
        <v>0</v>
      </c>
      <c r="AD34" s="346" t="str">
        <f t="shared" si="163"/>
        <v/>
      </c>
      <c r="AE34" s="346" t="str">
        <f t="shared" si="163"/>
        <v/>
      </c>
      <c r="AF34" s="346">
        <f t="shared" si="163"/>
        <v>0</v>
      </c>
      <c r="AG34" s="346">
        <f t="shared" si="163"/>
        <v>0</v>
      </c>
      <c r="AH34" s="346">
        <f t="shared" si="163"/>
        <v>0</v>
      </c>
      <c r="AI34" s="346">
        <f t="shared" si="163"/>
        <v>0</v>
      </c>
      <c r="AJ34" s="346">
        <f t="shared" si="163"/>
        <v>0</v>
      </c>
      <c r="AK34" s="346" t="str">
        <f t="shared" si="164"/>
        <v/>
      </c>
      <c r="AL34" s="346" t="str">
        <f t="shared" si="164"/>
        <v/>
      </c>
      <c r="AM34" s="346">
        <f t="shared" si="164"/>
        <v>0</v>
      </c>
      <c r="AN34" s="346">
        <f t="shared" si="164"/>
        <v>0</v>
      </c>
      <c r="AO34" s="346">
        <f t="shared" si="164"/>
        <v>0</v>
      </c>
      <c r="AP34" s="346">
        <f t="shared" si="164"/>
        <v>0</v>
      </c>
      <c r="AQ34" s="346">
        <f t="shared" si="164"/>
        <v>0</v>
      </c>
      <c r="AR34" s="346" t="str">
        <f t="shared" si="164"/>
        <v/>
      </c>
      <c r="AS34" s="346" t="str">
        <f t="shared" si="164"/>
        <v/>
      </c>
      <c r="AT34" s="346">
        <f t="shared" si="164"/>
        <v>0</v>
      </c>
      <c r="AU34" s="347">
        <f t="shared" si="164"/>
        <v>0</v>
      </c>
      <c r="AV34" s="347">
        <f t="shared" si="115"/>
        <v>0</v>
      </c>
      <c r="AW34" s="347">
        <v>21</v>
      </c>
      <c r="AX34" s="346">
        <f t="shared" si="116"/>
        <v>0</v>
      </c>
      <c r="AY34" s="346">
        <f t="shared" si="117"/>
        <v>0</v>
      </c>
      <c r="AZ34" s="346">
        <f t="shared" si="118"/>
        <v>0</v>
      </c>
      <c r="BA34" s="346">
        <f t="shared" si="119"/>
        <v>0</v>
      </c>
      <c r="BB34" s="346">
        <f t="shared" si="120"/>
        <v>0</v>
      </c>
      <c r="BC34" s="346">
        <f t="shared" si="121"/>
        <v>0</v>
      </c>
      <c r="BD34" s="346">
        <f t="shared" si="122"/>
        <v>0</v>
      </c>
      <c r="BE34" s="346">
        <f t="shared" si="123"/>
        <v>0</v>
      </c>
      <c r="BF34" s="346">
        <f t="shared" si="124"/>
        <v>0</v>
      </c>
      <c r="BG34" s="346">
        <f t="shared" si="125"/>
        <v>0</v>
      </c>
      <c r="BH34" s="346">
        <f t="shared" si="126"/>
        <v>0</v>
      </c>
      <c r="BI34" s="346">
        <f t="shared" si="127"/>
        <v>0</v>
      </c>
      <c r="BJ34" s="346">
        <f t="shared" si="128"/>
        <v>0</v>
      </c>
      <c r="BK34" s="346">
        <f t="shared" si="129"/>
        <v>0</v>
      </c>
      <c r="BL34" s="346">
        <f t="shared" si="130"/>
        <v>0</v>
      </c>
      <c r="BM34" s="346">
        <f t="shared" si="131"/>
        <v>0</v>
      </c>
      <c r="BN34" s="346">
        <f t="shared" si="132"/>
        <v>0</v>
      </c>
      <c r="BO34" s="346">
        <f t="shared" si="133"/>
        <v>0</v>
      </c>
      <c r="BP34" s="346">
        <f t="shared" si="134"/>
        <v>0</v>
      </c>
      <c r="BQ34" s="346">
        <f t="shared" si="135"/>
        <v>0</v>
      </c>
      <c r="BR34" s="346">
        <f t="shared" si="136"/>
        <v>0</v>
      </c>
      <c r="BS34" s="346">
        <f t="shared" si="137"/>
        <v>0</v>
      </c>
      <c r="BT34" s="346">
        <f t="shared" si="138"/>
        <v>0</v>
      </c>
      <c r="BU34" s="346">
        <f t="shared" si="139"/>
        <v>0</v>
      </c>
      <c r="BV34" s="346">
        <f t="shared" si="140"/>
        <v>0</v>
      </c>
      <c r="BW34" s="346">
        <f t="shared" si="141"/>
        <v>0</v>
      </c>
      <c r="BX34" s="346">
        <f t="shared" si="142"/>
        <v>0</v>
      </c>
      <c r="BY34" s="346">
        <f t="shared" si="143"/>
        <v>0</v>
      </c>
      <c r="BZ34" s="346">
        <f t="shared" si="144"/>
        <v>0</v>
      </c>
      <c r="CA34" s="346">
        <f t="shared" si="145"/>
        <v>0</v>
      </c>
      <c r="CB34" s="346">
        <f t="shared" si="146"/>
        <v>0</v>
      </c>
      <c r="CC34" s="347">
        <f t="shared" si="147"/>
        <v>0</v>
      </c>
      <c r="CD34" s="356">
        <f t="shared" si="148"/>
        <v>0</v>
      </c>
      <c r="CE34" s="243">
        <f t="shared" si="149"/>
        <v>0</v>
      </c>
      <c r="CF34" s="244">
        <f t="shared" si="52"/>
        <v>0</v>
      </c>
      <c r="CG34" s="244">
        <f t="shared" si="53"/>
        <v>0</v>
      </c>
      <c r="CH34" s="244">
        <f t="shared" si="54"/>
        <v>0</v>
      </c>
      <c r="CI34" s="244">
        <f t="shared" si="55"/>
        <v>0</v>
      </c>
      <c r="CJ34" s="244">
        <f t="shared" si="56"/>
        <v>0</v>
      </c>
      <c r="CK34" s="244">
        <f t="shared" si="57"/>
        <v>0</v>
      </c>
      <c r="CL34" s="244">
        <f t="shared" si="58"/>
        <v>0</v>
      </c>
      <c r="CM34" s="244">
        <f t="shared" si="59"/>
        <v>0</v>
      </c>
      <c r="CN34" s="244">
        <f t="shared" si="60"/>
        <v>0</v>
      </c>
      <c r="CO34" s="244">
        <f t="shared" si="61"/>
        <v>0</v>
      </c>
      <c r="CP34" s="244">
        <f t="shared" si="62"/>
        <v>0</v>
      </c>
      <c r="CQ34" s="244">
        <f t="shared" si="63"/>
        <v>0</v>
      </c>
      <c r="CR34" s="244">
        <f t="shared" si="64"/>
        <v>0</v>
      </c>
      <c r="CS34" s="244">
        <f t="shared" si="65"/>
        <v>0</v>
      </c>
      <c r="CT34" s="244">
        <f t="shared" si="66"/>
        <v>0</v>
      </c>
      <c r="CU34" s="244">
        <f t="shared" si="67"/>
        <v>0</v>
      </c>
      <c r="CV34" s="244">
        <f t="shared" si="68"/>
        <v>0</v>
      </c>
      <c r="CW34" s="244">
        <f t="shared" si="69"/>
        <v>0</v>
      </c>
      <c r="CX34" s="244">
        <f t="shared" si="70"/>
        <v>0</v>
      </c>
      <c r="CY34" s="244">
        <f t="shared" si="71"/>
        <v>0</v>
      </c>
      <c r="CZ34" s="244">
        <f t="shared" si="72"/>
        <v>0</v>
      </c>
      <c r="DA34" s="244">
        <f t="shared" si="73"/>
        <v>0</v>
      </c>
      <c r="DB34" s="244">
        <f t="shared" si="74"/>
        <v>0</v>
      </c>
      <c r="DC34" s="244">
        <f t="shared" si="75"/>
        <v>0</v>
      </c>
      <c r="DD34" s="244">
        <f t="shared" si="76"/>
        <v>0</v>
      </c>
      <c r="DE34" s="244">
        <f t="shared" si="77"/>
        <v>0</v>
      </c>
      <c r="DF34" s="244">
        <f t="shared" si="78"/>
        <v>0</v>
      </c>
      <c r="DG34" s="244">
        <f t="shared" si="79"/>
        <v>0</v>
      </c>
      <c r="DH34" s="244">
        <f t="shared" si="80"/>
        <v>0</v>
      </c>
      <c r="DI34" s="245">
        <f t="shared" si="81"/>
        <v>0</v>
      </c>
      <c r="DJ34" s="105">
        <f t="shared" si="150"/>
        <v>0</v>
      </c>
      <c r="DK34" s="108">
        <f t="shared" si="151"/>
        <v>0</v>
      </c>
      <c r="DL34" s="50">
        <f t="shared" si="152"/>
        <v>0</v>
      </c>
      <c r="DM34" s="13"/>
      <c r="DV34" s="44"/>
      <c r="DW34" s="44"/>
      <c r="DX34" s="14">
        <f t="shared" si="153"/>
        <v>0</v>
      </c>
      <c r="DZ34" s="154">
        <f t="shared" si="82"/>
        <v>0</v>
      </c>
      <c r="EA34" s="154">
        <f t="shared" si="83"/>
        <v>0</v>
      </c>
      <c r="EB34" s="154">
        <f t="shared" si="84"/>
        <v>0</v>
      </c>
      <c r="EC34" s="154">
        <f t="shared" si="85"/>
        <v>0</v>
      </c>
      <c r="ED34" s="154">
        <f t="shared" si="86"/>
        <v>0</v>
      </c>
      <c r="EE34" s="154">
        <f t="shared" si="87"/>
        <v>0</v>
      </c>
      <c r="EF34" s="154">
        <f t="shared" si="88"/>
        <v>0</v>
      </c>
      <c r="EG34" s="154">
        <f t="shared" si="89"/>
        <v>0</v>
      </c>
      <c r="EH34" s="154">
        <f t="shared" si="90"/>
        <v>0</v>
      </c>
      <c r="EI34" s="154">
        <f t="shared" si="91"/>
        <v>0</v>
      </c>
      <c r="EJ34" s="154">
        <f t="shared" si="92"/>
        <v>0</v>
      </c>
      <c r="EK34" s="154">
        <f t="shared" si="93"/>
        <v>0</v>
      </c>
      <c r="EL34" s="154">
        <f t="shared" si="94"/>
        <v>0</v>
      </c>
      <c r="EM34" s="154">
        <f t="shared" si="95"/>
        <v>0</v>
      </c>
      <c r="EN34" s="154">
        <f t="shared" si="96"/>
        <v>0</v>
      </c>
      <c r="EO34" s="154">
        <f t="shared" si="97"/>
        <v>0</v>
      </c>
      <c r="EP34" s="154">
        <f t="shared" si="98"/>
        <v>0</v>
      </c>
      <c r="EQ34" s="154">
        <f t="shared" si="99"/>
        <v>0</v>
      </c>
      <c r="ER34" s="154">
        <f t="shared" si="100"/>
        <v>0</v>
      </c>
      <c r="ES34" s="154">
        <f t="shared" si="101"/>
        <v>0</v>
      </c>
      <c r="ET34" s="154">
        <f t="shared" si="102"/>
        <v>0</v>
      </c>
      <c r="EU34" s="154">
        <f t="shared" si="103"/>
        <v>0</v>
      </c>
      <c r="EV34" s="154">
        <f t="shared" si="104"/>
        <v>0</v>
      </c>
      <c r="EW34" s="154">
        <f t="shared" si="105"/>
        <v>0</v>
      </c>
      <c r="EX34" s="154">
        <f t="shared" si="106"/>
        <v>0</v>
      </c>
      <c r="EY34" s="154">
        <f t="shared" si="107"/>
        <v>0</v>
      </c>
      <c r="EZ34" s="154">
        <f t="shared" si="108"/>
        <v>0</v>
      </c>
      <c r="FA34" s="154">
        <f t="shared" si="109"/>
        <v>0</v>
      </c>
      <c r="FB34" s="154">
        <f t="shared" si="110"/>
        <v>0</v>
      </c>
      <c r="FC34" s="154">
        <f t="shared" si="111"/>
        <v>0</v>
      </c>
      <c r="FD34" s="154" t="str">
        <f t="shared" si="112"/>
        <v/>
      </c>
      <c r="FF34" s="5">
        <f>BİLGİLER!G24</f>
        <v>0</v>
      </c>
      <c r="FP34" s="250">
        <f t="shared" si="154"/>
        <v>0</v>
      </c>
      <c r="FQ34" s="250">
        <f t="shared" si="113"/>
        <v>43220</v>
      </c>
      <c r="FR34" s="252">
        <f t="shared" si="155"/>
        <v>43220</v>
      </c>
      <c r="FS34" s="251">
        <f t="shared" si="156"/>
        <v>30</v>
      </c>
      <c r="FT34" s="251">
        <f t="shared" si="157"/>
        <v>-43190</v>
      </c>
      <c r="FU34" s="249">
        <f t="shared" si="158"/>
        <v>0</v>
      </c>
      <c r="FV34" s="15">
        <f t="shared" si="159"/>
        <v>43191</v>
      </c>
      <c r="FW34" s="257">
        <f t="shared" si="160"/>
        <v>43221</v>
      </c>
      <c r="FX34" s="1">
        <f t="shared" si="161"/>
        <v>30</v>
      </c>
    </row>
    <row r="35" spans="2:180" ht="17.25" customHeight="1" thickBot="1">
      <c r="B35" s="1">
        <v>20</v>
      </c>
      <c r="C35" s="16" t="str">
        <f t="shared" si="114"/>
        <v/>
      </c>
      <c r="D35" s="33">
        <f>BİLGİLER!D25</f>
        <v>0</v>
      </c>
      <c r="E35" s="34">
        <f>BİLGİLER!E25</f>
        <v>0</v>
      </c>
      <c r="F35" s="35">
        <f>BİLGİLER!G25</f>
        <v>0</v>
      </c>
      <c r="G35" s="35">
        <f>BİLGİLER!H25</f>
        <v>0</v>
      </c>
      <c r="H35" s="36">
        <f>BİLGİLER!C25</f>
        <v>0</v>
      </c>
      <c r="I35" s="348">
        <f>BİLGİLER!I25</f>
        <v>0</v>
      </c>
      <c r="J35" s="349">
        <f>BİLGİLER!J25</f>
        <v>0</v>
      </c>
      <c r="K35" s="349">
        <f>BİLGİLER!K25</f>
        <v>0</v>
      </c>
      <c r="L35" s="349">
        <f>BİLGİLER!L25</f>
        <v>0</v>
      </c>
      <c r="M35" s="349">
        <f>BİLGİLER!M25</f>
        <v>0</v>
      </c>
      <c r="N35" s="350">
        <f>BİLGİLER!N25</f>
        <v>0</v>
      </c>
      <c r="O35" s="350">
        <f>BİLGİLER!O25</f>
        <v>0</v>
      </c>
      <c r="P35" s="351"/>
      <c r="Q35" s="352" t="str">
        <f t="shared" si="162"/>
        <v/>
      </c>
      <c r="R35" s="352">
        <f t="shared" si="162"/>
        <v>0</v>
      </c>
      <c r="S35" s="352">
        <f t="shared" si="162"/>
        <v>0</v>
      </c>
      <c r="T35" s="352">
        <f t="shared" si="162"/>
        <v>0</v>
      </c>
      <c r="U35" s="352">
        <f t="shared" si="162"/>
        <v>0</v>
      </c>
      <c r="V35" s="352">
        <f t="shared" si="162"/>
        <v>0</v>
      </c>
      <c r="W35" s="352" t="str">
        <f t="shared" si="162"/>
        <v/>
      </c>
      <c r="X35" s="352" t="str">
        <f t="shared" si="162"/>
        <v/>
      </c>
      <c r="Y35" s="352">
        <f t="shared" si="162"/>
        <v>0</v>
      </c>
      <c r="Z35" s="352">
        <f t="shared" si="162"/>
        <v>0</v>
      </c>
      <c r="AA35" s="352">
        <f t="shared" si="163"/>
        <v>0</v>
      </c>
      <c r="AB35" s="352">
        <f t="shared" si="163"/>
        <v>0</v>
      </c>
      <c r="AC35" s="352">
        <f t="shared" si="163"/>
        <v>0</v>
      </c>
      <c r="AD35" s="352" t="str">
        <f t="shared" si="163"/>
        <v/>
      </c>
      <c r="AE35" s="352" t="str">
        <f t="shared" si="163"/>
        <v/>
      </c>
      <c r="AF35" s="352">
        <f t="shared" si="163"/>
        <v>0</v>
      </c>
      <c r="AG35" s="352">
        <f t="shared" si="163"/>
        <v>0</v>
      </c>
      <c r="AH35" s="352">
        <f t="shared" si="163"/>
        <v>0</v>
      </c>
      <c r="AI35" s="352">
        <f t="shared" si="163"/>
        <v>0</v>
      </c>
      <c r="AJ35" s="352">
        <f t="shared" si="163"/>
        <v>0</v>
      </c>
      <c r="AK35" s="352" t="str">
        <f t="shared" si="164"/>
        <v/>
      </c>
      <c r="AL35" s="352" t="str">
        <f t="shared" si="164"/>
        <v/>
      </c>
      <c r="AM35" s="352">
        <f t="shared" si="164"/>
        <v>0</v>
      </c>
      <c r="AN35" s="352">
        <f t="shared" si="164"/>
        <v>0</v>
      </c>
      <c r="AO35" s="352">
        <f t="shared" si="164"/>
        <v>0</v>
      </c>
      <c r="AP35" s="352">
        <f t="shared" si="164"/>
        <v>0</v>
      </c>
      <c r="AQ35" s="352">
        <f t="shared" si="164"/>
        <v>0</v>
      </c>
      <c r="AR35" s="352" t="str">
        <f t="shared" si="164"/>
        <v/>
      </c>
      <c r="AS35" s="352" t="str">
        <f t="shared" si="164"/>
        <v/>
      </c>
      <c r="AT35" s="352">
        <f t="shared" si="164"/>
        <v>0</v>
      </c>
      <c r="AU35" s="353">
        <f t="shared" si="164"/>
        <v>0</v>
      </c>
      <c r="AV35" s="353">
        <f t="shared" si="115"/>
        <v>0</v>
      </c>
      <c r="AW35" s="353">
        <v>22</v>
      </c>
      <c r="AX35" s="352">
        <f t="shared" si="116"/>
        <v>0</v>
      </c>
      <c r="AY35" s="352">
        <f t="shared" si="117"/>
        <v>0</v>
      </c>
      <c r="AZ35" s="352">
        <f t="shared" si="118"/>
        <v>0</v>
      </c>
      <c r="BA35" s="352">
        <f t="shared" si="119"/>
        <v>0</v>
      </c>
      <c r="BB35" s="352">
        <f t="shared" si="120"/>
        <v>0</v>
      </c>
      <c r="BC35" s="352">
        <f t="shared" si="121"/>
        <v>0</v>
      </c>
      <c r="BD35" s="352">
        <f t="shared" si="122"/>
        <v>0</v>
      </c>
      <c r="BE35" s="352">
        <f t="shared" si="123"/>
        <v>0</v>
      </c>
      <c r="BF35" s="352">
        <f t="shared" si="124"/>
        <v>0</v>
      </c>
      <c r="BG35" s="352">
        <f t="shared" si="125"/>
        <v>0</v>
      </c>
      <c r="BH35" s="352">
        <f t="shared" si="126"/>
        <v>0</v>
      </c>
      <c r="BI35" s="352">
        <f t="shared" si="127"/>
        <v>0</v>
      </c>
      <c r="BJ35" s="352">
        <f t="shared" si="128"/>
        <v>0</v>
      </c>
      <c r="BK35" s="352">
        <f t="shared" si="129"/>
        <v>0</v>
      </c>
      <c r="BL35" s="352">
        <f t="shared" si="130"/>
        <v>0</v>
      </c>
      <c r="BM35" s="352">
        <f t="shared" si="131"/>
        <v>0</v>
      </c>
      <c r="BN35" s="352">
        <f t="shared" si="132"/>
        <v>0</v>
      </c>
      <c r="BO35" s="352">
        <f t="shared" si="133"/>
        <v>0</v>
      </c>
      <c r="BP35" s="352">
        <f t="shared" si="134"/>
        <v>0</v>
      </c>
      <c r="BQ35" s="352">
        <f t="shared" si="135"/>
        <v>0</v>
      </c>
      <c r="BR35" s="352">
        <f t="shared" si="136"/>
        <v>0</v>
      </c>
      <c r="BS35" s="352">
        <f t="shared" si="137"/>
        <v>0</v>
      </c>
      <c r="BT35" s="352">
        <f t="shared" si="138"/>
        <v>0</v>
      </c>
      <c r="BU35" s="352">
        <f t="shared" si="139"/>
        <v>0</v>
      </c>
      <c r="BV35" s="352">
        <f t="shared" si="140"/>
        <v>0</v>
      </c>
      <c r="BW35" s="352">
        <f t="shared" si="141"/>
        <v>0</v>
      </c>
      <c r="BX35" s="352">
        <f t="shared" si="142"/>
        <v>0</v>
      </c>
      <c r="BY35" s="352">
        <f t="shared" si="143"/>
        <v>0</v>
      </c>
      <c r="BZ35" s="352">
        <f t="shared" si="144"/>
        <v>0</v>
      </c>
      <c r="CA35" s="352">
        <f t="shared" si="145"/>
        <v>0</v>
      </c>
      <c r="CB35" s="352">
        <f t="shared" si="146"/>
        <v>0</v>
      </c>
      <c r="CC35" s="353">
        <f t="shared" si="147"/>
        <v>0</v>
      </c>
      <c r="CD35" s="357">
        <f t="shared" si="148"/>
        <v>0</v>
      </c>
      <c r="CE35" s="246">
        <f t="shared" si="149"/>
        <v>0</v>
      </c>
      <c r="CF35" s="247">
        <f t="shared" si="52"/>
        <v>0</v>
      </c>
      <c r="CG35" s="247">
        <f t="shared" si="53"/>
        <v>0</v>
      </c>
      <c r="CH35" s="247">
        <f t="shared" si="54"/>
        <v>0</v>
      </c>
      <c r="CI35" s="247">
        <f t="shared" si="55"/>
        <v>0</v>
      </c>
      <c r="CJ35" s="247">
        <f t="shared" si="56"/>
        <v>0</v>
      </c>
      <c r="CK35" s="247">
        <f t="shared" si="57"/>
        <v>0</v>
      </c>
      <c r="CL35" s="247">
        <f t="shared" si="58"/>
        <v>0</v>
      </c>
      <c r="CM35" s="247">
        <f t="shared" si="59"/>
        <v>0</v>
      </c>
      <c r="CN35" s="247">
        <f t="shared" si="60"/>
        <v>0</v>
      </c>
      <c r="CO35" s="247">
        <f t="shared" si="61"/>
        <v>0</v>
      </c>
      <c r="CP35" s="247">
        <f t="shared" si="62"/>
        <v>0</v>
      </c>
      <c r="CQ35" s="247">
        <f t="shared" si="63"/>
        <v>0</v>
      </c>
      <c r="CR35" s="247">
        <f t="shared" si="64"/>
        <v>0</v>
      </c>
      <c r="CS35" s="247">
        <f t="shared" si="65"/>
        <v>0</v>
      </c>
      <c r="CT35" s="247">
        <f t="shared" si="66"/>
        <v>0</v>
      </c>
      <c r="CU35" s="247">
        <f t="shared" si="67"/>
        <v>0</v>
      </c>
      <c r="CV35" s="247">
        <f t="shared" si="68"/>
        <v>0</v>
      </c>
      <c r="CW35" s="247">
        <f t="shared" si="69"/>
        <v>0</v>
      </c>
      <c r="CX35" s="247">
        <f t="shared" si="70"/>
        <v>0</v>
      </c>
      <c r="CY35" s="247">
        <f t="shared" si="71"/>
        <v>0</v>
      </c>
      <c r="CZ35" s="247">
        <f t="shared" si="72"/>
        <v>0</v>
      </c>
      <c r="DA35" s="247">
        <f t="shared" si="73"/>
        <v>0</v>
      </c>
      <c r="DB35" s="247">
        <f t="shared" si="74"/>
        <v>0</v>
      </c>
      <c r="DC35" s="247">
        <f t="shared" si="75"/>
        <v>0</v>
      </c>
      <c r="DD35" s="247">
        <f t="shared" si="76"/>
        <v>0</v>
      </c>
      <c r="DE35" s="247">
        <f t="shared" si="77"/>
        <v>0</v>
      </c>
      <c r="DF35" s="247">
        <f t="shared" si="78"/>
        <v>0</v>
      </c>
      <c r="DG35" s="247">
        <f t="shared" si="79"/>
        <v>0</v>
      </c>
      <c r="DH35" s="247">
        <f t="shared" si="80"/>
        <v>0</v>
      </c>
      <c r="DI35" s="248">
        <f t="shared" si="81"/>
        <v>0</v>
      </c>
      <c r="DJ35" s="106">
        <f t="shared" si="150"/>
        <v>0</v>
      </c>
      <c r="DK35" s="109">
        <f t="shared" si="151"/>
        <v>0</v>
      </c>
      <c r="DL35" s="51">
        <f t="shared" si="152"/>
        <v>0</v>
      </c>
      <c r="DM35" s="17"/>
      <c r="DV35" s="45"/>
      <c r="DW35" s="45"/>
      <c r="DX35" s="18">
        <f t="shared" si="153"/>
        <v>0</v>
      </c>
      <c r="DZ35" s="154">
        <f t="shared" si="82"/>
        <v>0</v>
      </c>
      <c r="EA35" s="154">
        <f t="shared" si="83"/>
        <v>0</v>
      </c>
      <c r="EB35" s="154">
        <f t="shared" si="84"/>
        <v>0</v>
      </c>
      <c r="EC35" s="154">
        <f t="shared" si="85"/>
        <v>0</v>
      </c>
      <c r="ED35" s="154">
        <f t="shared" si="86"/>
        <v>0</v>
      </c>
      <c r="EE35" s="154">
        <f t="shared" si="87"/>
        <v>0</v>
      </c>
      <c r="EF35" s="154">
        <f t="shared" si="88"/>
        <v>0</v>
      </c>
      <c r="EG35" s="154">
        <f t="shared" si="89"/>
        <v>0</v>
      </c>
      <c r="EH35" s="154">
        <f t="shared" si="90"/>
        <v>0</v>
      </c>
      <c r="EI35" s="154">
        <f t="shared" si="91"/>
        <v>0</v>
      </c>
      <c r="EJ35" s="154">
        <f t="shared" si="92"/>
        <v>0</v>
      </c>
      <c r="EK35" s="154">
        <f t="shared" si="93"/>
        <v>0</v>
      </c>
      <c r="EL35" s="154">
        <f t="shared" si="94"/>
        <v>0</v>
      </c>
      <c r="EM35" s="154">
        <f t="shared" si="95"/>
        <v>0</v>
      </c>
      <c r="EN35" s="154">
        <f t="shared" si="96"/>
        <v>0</v>
      </c>
      <c r="EO35" s="154">
        <f t="shared" si="97"/>
        <v>0</v>
      </c>
      <c r="EP35" s="154">
        <f t="shared" si="98"/>
        <v>0</v>
      </c>
      <c r="EQ35" s="154">
        <f t="shared" si="99"/>
        <v>0</v>
      </c>
      <c r="ER35" s="154">
        <f t="shared" si="100"/>
        <v>0</v>
      </c>
      <c r="ES35" s="154">
        <f t="shared" si="101"/>
        <v>0</v>
      </c>
      <c r="ET35" s="154">
        <f t="shared" si="102"/>
        <v>0</v>
      </c>
      <c r="EU35" s="154">
        <f t="shared" si="103"/>
        <v>0</v>
      </c>
      <c r="EV35" s="154">
        <f t="shared" si="104"/>
        <v>0</v>
      </c>
      <c r="EW35" s="154">
        <f t="shared" si="105"/>
        <v>0</v>
      </c>
      <c r="EX35" s="154">
        <f t="shared" si="106"/>
        <v>0</v>
      </c>
      <c r="EY35" s="154">
        <f t="shared" si="107"/>
        <v>0</v>
      </c>
      <c r="EZ35" s="154">
        <f t="shared" si="108"/>
        <v>0</v>
      </c>
      <c r="FA35" s="154">
        <f t="shared" si="109"/>
        <v>0</v>
      </c>
      <c r="FB35" s="154">
        <f t="shared" si="110"/>
        <v>0</v>
      </c>
      <c r="FC35" s="154">
        <f t="shared" si="111"/>
        <v>0</v>
      </c>
      <c r="FD35" s="154" t="str">
        <f t="shared" si="112"/>
        <v/>
      </c>
      <c r="FF35" s="5">
        <f>BİLGİLER!G25</f>
        <v>0</v>
      </c>
      <c r="FP35" s="250">
        <f t="shared" si="154"/>
        <v>0</v>
      </c>
      <c r="FQ35" s="250">
        <f t="shared" si="113"/>
        <v>43220</v>
      </c>
      <c r="FR35" s="252">
        <f t="shared" si="155"/>
        <v>43220</v>
      </c>
      <c r="FS35" s="251">
        <f t="shared" si="156"/>
        <v>30</v>
      </c>
      <c r="FT35" s="251">
        <f t="shared" si="157"/>
        <v>-43190</v>
      </c>
      <c r="FU35" s="249">
        <f t="shared" si="158"/>
        <v>0</v>
      </c>
      <c r="FV35" s="15">
        <f t="shared" si="159"/>
        <v>43191</v>
      </c>
      <c r="FW35" s="257">
        <f t="shared" si="160"/>
        <v>43221</v>
      </c>
      <c r="FX35" s="1">
        <f t="shared" si="161"/>
        <v>30</v>
      </c>
    </row>
    <row r="36" spans="2:180" ht="15.75" thickBot="1">
      <c r="D36" s="48" t="s">
        <v>129</v>
      </c>
    </row>
    <row r="37" spans="2:180" ht="15.75" hidden="1" thickBot="1"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</row>
    <row r="38" spans="2:180" ht="15.75" hidden="1" thickBot="1"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</row>
    <row r="39" spans="2:180" ht="15.75" hidden="1" thickBot="1"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N39" s="21"/>
    </row>
    <row r="40" spans="2:180" ht="15.75" hidden="1" thickBot="1"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2"/>
      <c r="CM40" s="452"/>
      <c r="CN40" s="452"/>
    </row>
    <row r="41" spans="2:180" ht="15.75" customHeight="1" thickBot="1">
      <c r="C41" s="99" t="s">
        <v>23</v>
      </c>
      <c r="D41" s="100" t="s">
        <v>54</v>
      </c>
      <c r="E41" s="442" t="s">
        <v>109</v>
      </c>
      <c r="F41" s="443"/>
      <c r="G41" s="444"/>
      <c r="H41" s="319" t="s">
        <v>118</v>
      </c>
      <c r="I41" s="459" t="s">
        <v>55</v>
      </c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1"/>
      <c r="CM41" s="397" t="str">
        <f>I5</f>
        <v>İLKADIM HALK EĞİTİMİ MERKEZİ MÜDÜRLÜĞÜ</v>
      </c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</row>
    <row r="42" spans="2:180">
      <c r="B42" s="1">
        <v>1</v>
      </c>
      <c r="C42" s="9">
        <f>IF(D42&lt;&gt;"",B42,"")</f>
        <v>1</v>
      </c>
      <c r="D42" s="101" t="s">
        <v>134</v>
      </c>
      <c r="E42" s="445">
        <v>43196</v>
      </c>
      <c r="F42" s="446"/>
      <c r="G42" s="447"/>
      <c r="H42" s="320" t="s">
        <v>117</v>
      </c>
      <c r="I42" s="453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M42" s="46"/>
      <c r="CN42" s="21"/>
      <c r="CO42" s="21"/>
      <c r="CP42" s="19"/>
      <c r="CQ42" s="19" t="s">
        <v>52</v>
      </c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20"/>
      <c r="DM42" s="19"/>
      <c r="EA42" s="24" t="str">
        <f>D42&amp;E42</f>
        <v>ali akaydın43196</v>
      </c>
      <c r="EB42" s="47">
        <f>E42</f>
        <v>43196</v>
      </c>
      <c r="EC42" s="24" t="str">
        <f>IF(D42="","",(IF(H42="İZİNLİ","İZ",IF(H42="DEVAMSIZ","D","D"))))</f>
        <v>D</v>
      </c>
    </row>
    <row r="43" spans="2:180">
      <c r="B43" s="1">
        <v>2</v>
      </c>
      <c r="C43" s="12" t="str">
        <f t="shared" ref="C43:C49" si="165">IF(D43&lt;&gt;"",B43,"")</f>
        <v/>
      </c>
      <c r="D43" s="102"/>
      <c r="E43" s="448"/>
      <c r="F43" s="449"/>
      <c r="G43" s="450"/>
      <c r="H43" s="321"/>
      <c r="I43" s="391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3"/>
      <c r="CM43" s="46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20"/>
      <c r="DM43" s="19"/>
      <c r="EA43" s="24" t="str">
        <f t="shared" ref="EA43:EA49" si="166">D43&amp;E43</f>
        <v/>
      </c>
      <c r="EB43" s="47">
        <f t="shared" ref="EB43:EB49" si="167">E43</f>
        <v>0</v>
      </c>
      <c r="EC43" s="24" t="str">
        <f t="shared" ref="EC43:EC56" si="168">IF(D43="","",(IF(H43="İZİNLİ","İZ",IF(H43="DEVAMSIZ","D","D"))))</f>
        <v/>
      </c>
    </row>
    <row r="44" spans="2:180">
      <c r="B44" s="1">
        <v>3</v>
      </c>
      <c r="C44" s="12" t="str">
        <f t="shared" si="165"/>
        <v/>
      </c>
      <c r="D44" s="102"/>
      <c r="E44" s="448"/>
      <c r="F44" s="449"/>
      <c r="G44" s="450"/>
      <c r="H44" s="321"/>
      <c r="I44" s="391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3"/>
      <c r="CM44" s="46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456" t="s">
        <v>53</v>
      </c>
      <c r="DC44" s="456"/>
      <c r="DD44" s="456"/>
      <c r="DE44" s="456"/>
      <c r="DF44" s="456"/>
      <c r="DG44" s="456"/>
      <c r="DH44" s="456"/>
      <c r="DI44" s="456"/>
      <c r="DJ44" s="456"/>
      <c r="DK44" s="456"/>
      <c r="DL44" s="456"/>
      <c r="DM44" s="270"/>
      <c r="EA44" s="24" t="str">
        <f t="shared" si="166"/>
        <v/>
      </c>
      <c r="EB44" s="47">
        <f t="shared" si="167"/>
        <v>0</v>
      </c>
      <c r="EC44" s="24" t="str">
        <f t="shared" si="168"/>
        <v/>
      </c>
    </row>
    <row r="45" spans="2:180">
      <c r="B45" s="1">
        <v>4</v>
      </c>
      <c r="C45" s="12" t="str">
        <f t="shared" si="165"/>
        <v/>
      </c>
      <c r="D45" s="102"/>
      <c r="E45" s="448"/>
      <c r="F45" s="449"/>
      <c r="G45" s="450"/>
      <c r="H45" s="321"/>
      <c r="I45" s="391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3"/>
      <c r="CM45" s="46"/>
      <c r="CP45" s="270"/>
      <c r="CQ45" s="399" t="s">
        <v>56</v>
      </c>
      <c r="CR45" s="399"/>
      <c r="CS45" s="399"/>
      <c r="CT45" s="399"/>
      <c r="CU45" s="399"/>
      <c r="CV45" s="399"/>
      <c r="CW45" s="399"/>
      <c r="CX45" s="399"/>
      <c r="CY45" s="399"/>
      <c r="CZ45" s="19"/>
      <c r="DA45" s="19"/>
      <c r="DB45" s="399" t="s">
        <v>85</v>
      </c>
      <c r="DC45" s="399"/>
      <c r="DD45" s="399"/>
      <c r="DE45" s="399"/>
      <c r="DF45" s="399"/>
      <c r="DG45" s="399"/>
      <c r="DH45" s="399"/>
      <c r="DI45" s="399"/>
      <c r="DJ45" s="399"/>
      <c r="DK45" s="399"/>
      <c r="DL45" s="399"/>
      <c r="DM45" s="270"/>
      <c r="EA45" s="24" t="str">
        <f t="shared" si="166"/>
        <v/>
      </c>
      <c r="EB45" s="47">
        <f t="shared" si="167"/>
        <v>0</v>
      </c>
      <c r="EC45" s="24" t="str">
        <f t="shared" si="168"/>
        <v/>
      </c>
    </row>
    <row r="46" spans="2:180">
      <c r="B46" s="1">
        <v>5</v>
      </c>
      <c r="C46" s="12" t="str">
        <f t="shared" si="165"/>
        <v/>
      </c>
      <c r="D46" s="102"/>
      <c r="E46" s="448"/>
      <c r="F46" s="449"/>
      <c r="G46" s="450"/>
      <c r="H46" s="321"/>
      <c r="I46" s="391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3"/>
      <c r="CM46" s="46"/>
      <c r="CP46" s="399"/>
      <c r="CQ46" s="399"/>
      <c r="CR46" s="399"/>
      <c r="CS46" s="399"/>
      <c r="CT46" s="399"/>
      <c r="CU46" s="399"/>
      <c r="CV46" s="399"/>
      <c r="CW46" s="399"/>
      <c r="CX46" s="399"/>
      <c r="CY46" s="270"/>
      <c r="CZ46" s="19"/>
      <c r="DA46" s="19"/>
      <c r="DB46" s="270"/>
      <c r="DC46" s="399"/>
      <c r="DD46" s="399"/>
      <c r="DE46" s="399"/>
      <c r="DF46" s="399"/>
      <c r="DG46" s="399"/>
      <c r="DH46" s="399"/>
      <c r="DI46" s="399"/>
      <c r="DJ46" s="399"/>
      <c r="DK46" s="399"/>
      <c r="DL46" s="399"/>
      <c r="DM46" s="399"/>
      <c r="EA46" s="24" t="str">
        <f t="shared" si="166"/>
        <v/>
      </c>
      <c r="EB46" s="47">
        <f t="shared" si="167"/>
        <v>0</v>
      </c>
      <c r="EC46" s="24" t="str">
        <f t="shared" si="168"/>
        <v/>
      </c>
    </row>
    <row r="47" spans="2:180">
      <c r="B47" s="1">
        <v>6</v>
      </c>
      <c r="C47" s="12" t="str">
        <f t="shared" si="165"/>
        <v/>
      </c>
      <c r="D47" s="102"/>
      <c r="E47" s="448"/>
      <c r="F47" s="449"/>
      <c r="G47" s="450"/>
      <c r="H47" s="321"/>
      <c r="I47" s="391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3"/>
      <c r="CM47" s="46"/>
      <c r="CP47" s="270"/>
      <c r="CQ47" s="398" t="s">
        <v>88</v>
      </c>
      <c r="CR47" s="398"/>
      <c r="CS47" s="398"/>
      <c r="CT47" s="398"/>
      <c r="CU47" s="398"/>
      <c r="CV47" s="398"/>
      <c r="CW47" s="398"/>
      <c r="CX47" s="398"/>
      <c r="CY47" s="398"/>
      <c r="CZ47" s="19"/>
      <c r="DA47" s="19"/>
      <c r="DB47" s="398" t="s">
        <v>133</v>
      </c>
      <c r="DC47" s="398"/>
      <c r="DD47" s="398"/>
      <c r="DE47" s="398"/>
      <c r="DF47" s="398"/>
      <c r="DG47" s="398"/>
      <c r="DH47" s="398"/>
      <c r="DI47" s="398"/>
      <c r="DJ47" s="398"/>
      <c r="DK47" s="398"/>
      <c r="DL47" s="398"/>
      <c r="DM47" s="270"/>
      <c r="EA47" s="24" t="str">
        <f t="shared" si="166"/>
        <v/>
      </c>
      <c r="EB47" s="47">
        <f t="shared" si="167"/>
        <v>0</v>
      </c>
      <c r="EC47" s="24" t="str">
        <f t="shared" si="168"/>
        <v/>
      </c>
    </row>
    <row r="48" spans="2:180">
      <c r="B48" s="1">
        <v>7</v>
      </c>
      <c r="C48" s="12" t="str">
        <f t="shared" si="165"/>
        <v/>
      </c>
      <c r="D48" s="102"/>
      <c r="E48" s="448"/>
      <c r="F48" s="449"/>
      <c r="G48" s="450"/>
      <c r="H48" s="321"/>
      <c r="I48" s="391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2"/>
      <c r="BO48" s="392"/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3"/>
      <c r="CM48" s="46"/>
      <c r="CP48" s="270"/>
      <c r="CQ48" s="398" t="s">
        <v>105</v>
      </c>
      <c r="CR48" s="398"/>
      <c r="CS48" s="398"/>
      <c r="CT48" s="398"/>
      <c r="CU48" s="398"/>
      <c r="CV48" s="398"/>
      <c r="CW48" s="398"/>
      <c r="CX48" s="398"/>
      <c r="CY48" s="398"/>
      <c r="CZ48" s="19"/>
      <c r="DA48" s="19"/>
      <c r="DB48" s="398" t="s">
        <v>84</v>
      </c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270"/>
      <c r="EA48" s="24" t="str">
        <f t="shared" si="166"/>
        <v/>
      </c>
      <c r="EB48" s="47">
        <f t="shared" si="167"/>
        <v>0</v>
      </c>
      <c r="EC48" s="24" t="str">
        <f t="shared" si="168"/>
        <v/>
      </c>
    </row>
    <row r="49" spans="2:133">
      <c r="B49" s="1">
        <v>8</v>
      </c>
      <c r="C49" s="12" t="str">
        <f t="shared" si="165"/>
        <v/>
      </c>
      <c r="D49" s="102"/>
      <c r="E49" s="448"/>
      <c r="F49" s="449"/>
      <c r="G49" s="450"/>
      <c r="H49" s="321"/>
      <c r="I49" s="391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3"/>
      <c r="CM49" s="46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20"/>
      <c r="DM49" s="19"/>
      <c r="EA49" s="24" t="str">
        <f t="shared" si="166"/>
        <v/>
      </c>
      <c r="EB49" s="47">
        <f t="shared" si="167"/>
        <v>0</v>
      </c>
      <c r="EC49" s="24" t="str">
        <f t="shared" si="168"/>
        <v/>
      </c>
    </row>
    <row r="50" spans="2:133">
      <c r="B50" s="1">
        <v>9</v>
      </c>
      <c r="C50" s="12" t="str">
        <f t="shared" ref="C50:C51" si="169">IF(D50&lt;&gt;"",B50,"")</f>
        <v/>
      </c>
      <c r="D50" s="102"/>
      <c r="E50" s="448"/>
      <c r="F50" s="449"/>
      <c r="G50" s="450"/>
      <c r="H50" s="321"/>
      <c r="I50" s="391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  <c r="CG50" s="392"/>
      <c r="CH50" s="392"/>
      <c r="CI50" s="392"/>
      <c r="CJ50" s="392"/>
      <c r="CK50" s="393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20"/>
      <c r="DM50" s="19"/>
      <c r="EA50" s="24" t="str">
        <f t="shared" ref="EA50:EA56" si="170">D50&amp;E50</f>
        <v/>
      </c>
      <c r="EB50" s="47">
        <f t="shared" ref="EB50:EB56" si="171">E50</f>
        <v>0</v>
      </c>
      <c r="EC50" s="24" t="str">
        <f t="shared" si="168"/>
        <v/>
      </c>
    </row>
    <row r="51" spans="2:133">
      <c r="B51" s="1">
        <v>10</v>
      </c>
      <c r="C51" s="12" t="str">
        <f t="shared" si="169"/>
        <v/>
      </c>
      <c r="D51" s="102"/>
      <c r="E51" s="448"/>
      <c r="F51" s="449"/>
      <c r="G51" s="450"/>
      <c r="H51" s="321"/>
      <c r="I51" s="391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392"/>
      <c r="CJ51" s="392"/>
      <c r="CK51" s="393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20"/>
      <c r="DM51" s="19"/>
      <c r="EA51" s="24" t="str">
        <f t="shared" si="170"/>
        <v/>
      </c>
      <c r="EB51" s="47">
        <f t="shared" si="171"/>
        <v>0</v>
      </c>
      <c r="EC51" s="24" t="str">
        <f t="shared" si="168"/>
        <v/>
      </c>
    </row>
    <row r="52" spans="2:133" ht="15.75" customHeight="1">
      <c r="B52" s="1">
        <v>11</v>
      </c>
      <c r="C52" s="12" t="str">
        <f t="shared" ref="C52:C55" si="172">IF(D52&lt;&gt;"",B52,"")</f>
        <v/>
      </c>
      <c r="D52" s="102"/>
      <c r="E52" s="448"/>
      <c r="F52" s="449"/>
      <c r="G52" s="450"/>
      <c r="H52" s="321"/>
      <c r="I52" s="391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2"/>
      <c r="CF52" s="392"/>
      <c r="CG52" s="392"/>
      <c r="CH52" s="392"/>
      <c r="CI52" s="392"/>
      <c r="CJ52" s="392"/>
      <c r="CK52" s="393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20"/>
      <c r="DM52" s="19"/>
      <c r="EA52" s="24" t="str">
        <f t="shared" si="170"/>
        <v/>
      </c>
      <c r="EB52" s="47">
        <f t="shared" si="171"/>
        <v>0</v>
      </c>
      <c r="EC52" s="24" t="str">
        <f t="shared" si="168"/>
        <v/>
      </c>
    </row>
    <row r="53" spans="2:133">
      <c r="B53" s="1">
        <v>12</v>
      </c>
      <c r="C53" s="12" t="str">
        <f t="shared" si="172"/>
        <v/>
      </c>
      <c r="D53" s="102"/>
      <c r="E53" s="448"/>
      <c r="F53" s="449"/>
      <c r="G53" s="450"/>
      <c r="H53" s="321"/>
      <c r="I53" s="391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2"/>
      <c r="CF53" s="392"/>
      <c r="CG53" s="392"/>
      <c r="CH53" s="392"/>
      <c r="CI53" s="392"/>
      <c r="CJ53" s="392"/>
      <c r="CK53" s="393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20"/>
      <c r="DM53" s="19"/>
      <c r="EA53" s="24" t="str">
        <f t="shared" si="170"/>
        <v/>
      </c>
      <c r="EB53" s="47">
        <f t="shared" si="171"/>
        <v>0</v>
      </c>
      <c r="EC53" s="24" t="str">
        <f t="shared" si="168"/>
        <v/>
      </c>
    </row>
    <row r="54" spans="2:133">
      <c r="B54" s="1">
        <v>13</v>
      </c>
      <c r="C54" s="12" t="str">
        <f t="shared" si="172"/>
        <v/>
      </c>
      <c r="D54" s="102"/>
      <c r="E54" s="448"/>
      <c r="F54" s="449"/>
      <c r="G54" s="450"/>
      <c r="H54" s="321"/>
      <c r="I54" s="391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2"/>
      <c r="BR54" s="392"/>
      <c r="BS54" s="392"/>
      <c r="BT54" s="392"/>
      <c r="BU54" s="392"/>
      <c r="BV54" s="392"/>
      <c r="BW54" s="392"/>
      <c r="BX54" s="392"/>
      <c r="BY54" s="392"/>
      <c r="BZ54" s="392"/>
      <c r="CA54" s="392"/>
      <c r="CB54" s="392"/>
      <c r="CC54" s="392"/>
      <c r="CD54" s="392"/>
      <c r="CE54" s="392"/>
      <c r="CF54" s="392"/>
      <c r="CG54" s="392"/>
      <c r="CH54" s="392"/>
      <c r="CI54" s="392"/>
      <c r="CJ54" s="392"/>
      <c r="CK54" s="393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20"/>
      <c r="DM54" s="19"/>
      <c r="EA54" s="24" t="str">
        <f t="shared" si="170"/>
        <v/>
      </c>
      <c r="EB54" s="47">
        <f t="shared" si="171"/>
        <v>0</v>
      </c>
      <c r="EC54" s="24" t="str">
        <f t="shared" si="168"/>
        <v/>
      </c>
    </row>
    <row r="55" spans="2:133">
      <c r="B55" s="1">
        <v>14</v>
      </c>
      <c r="C55" s="12" t="str">
        <f t="shared" si="172"/>
        <v/>
      </c>
      <c r="D55" s="102"/>
      <c r="E55" s="448"/>
      <c r="F55" s="449"/>
      <c r="G55" s="450"/>
      <c r="H55" s="321"/>
      <c r="I55" s="391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  <c r="BR55" s="392"/>
      <c r="BS55" s="392"/>
      <c r="BT55" s="392"/>
      <c r="BU55" s="392"/>
      <c r="BV55" s="392"/>
      <c r="BW55" s="392"/>
      <c r="BX55" s="392"/>
      <c r="BY55" s="392"/>
      <c r="BZ55" s="392"/>
      <c r="CA55" s="392"/>
      <c r="CB55" s="392"/>
      <c r="CC55" s="392"/>
      <c r="CD55" s="392"/>
      <c r="CE55" s="392"/>
      <c r="CF55" s="392"/>
      <c r="CG55" s="392"/>
      <c r="CH55" s="392"/>
      <c r="CI55" s="392"/>
      <c r="CJ55" s="392"/>
      <c r="CK55" s="393"/>
      <c r="EA55" s="24" t="str">
        <f t="shared" si="170"/>
        <v/>
      </c>
      <c r="EB55" s="47">
        <f t="shared" si="171"/>
        <v>0</v>
      </c>
      <c r="EC55" s="24" t="str">
        <f t="shared" si="168"/>
        <v/>
      </c>
    </row>
    <row r="56" spans="2:133" ht="15.75" thickBot="1">
      <c r="B56" s="1">
        <v>15</v>
      </c>
      <c r="C56" s="16" t="str">
        <f t="shared" ref="C56" si="173">IF(D56&lt;&gt;"",B56,"")</f>
        <v/>
      </c>
      <c r="D56" s="103"/>
      <c r="E56" s="462"/>
      <c r="F56" s="463"/>
      <c r="G56" s="464"/>
      <c r="H56" s="322"/>
      <c r="I56" s="394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5"/>
      <c r="BS56" s="395"/>
      <c r="BT56" s="395"/>
      <c r="BU56" s="395"/>
      <c r="BV56" s="395"/>
      <c r="BW56" s="395"/>
      <c r="BX56" s="395"/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5"/>
      <c r="CK56" s="396"/>
      <c r="EA56" s="24" t="str">
        <f t="shared" si="170"/>
        <v/>
      </c>
      <c r="EB56" s="47">
        <f t="shared" si="171"/>
        <v>0</v>
      </c>
      <c r="EC56" s="24" t="str">
        <f t="shared" si="168"/>
        <v/>
      </c>
    </row>
  </sheetData>
  <sheetProtection password="C93F" sheet="1" objects="1" scenarios="1" selectLockedCells="1"/>
  <mergeCells count="67">
    <mergeCell ref="E55:G55"/>
    <mergeCell ref="E56:G56"/>
    <mergeCell ref="E50:G50"/>
    <mergeCell ref="E51:G51"/>
    <mergeCell ref="E52:G52"/>
    <mergeCell ref="E53:G53"/>
    <mergeCell ref="E54:G54"/>
    <mergeCell ref="E49:G49"/>
    <mergeCell ref="E43:G43"/>
    <mergeCell ref="E45:G45"/>
    <mergeCell ref="E46:G46"/>
    <mergeCell ref="E47:G47"/>
    <mergeCell ref="E48:G48"/>
    <mergeCell ref="I2:K2"/>
    <mergeCell ref="L2:N2"/>
    <mergeCell ref="I5:DJ5"/>
    <mergeCell ref="CQ47:CY47"/>
    <mergeCell ref="DB47:DL47"/>
    <mergeCell ref="I41:CK41"/>
    <mergeCell ref="I46:CK46"/>
    <mergeCell ref="I47:CK47"/>
    <mergeCell ref="E5:G5"/>
    <mergeCell ref="E41:G41"/>
    <mergeCell ref="CQ45:CY45"/>
    <mergeCell ref="DB45:DL45"/>
    <mergeCell ref="E42:G42"/>
    <mergeCell ref="E44:G44"/>
    <mergeCell ref="C37:CM37"/>
    <mergeCell ref="C38:CK38"/>
    <mergeCell ref="C39:CK39"/>
    <mergeCell ref="C40:CK40"/>
    <mergeCell ref="CL40:CN40"/>
    <mergeCell ref="I42:CK42"/>
    <mergeCell ref="I43:CK43"/>
    <mergeCell ref="I44:CK44"/>
    <mergeCell ref="I45:CK45"/>
    <mergeCell ref="DB44:DL44"/>
    <mergeCell ref="DX10:DX15"/>
    <mergeCell ref="C10:C15"/>
    <mergeCell ref="DV10:DV15"/>
    <mergeCell ref="DW10:DW15"/>
    <mergeCell ref="DJ7:DJ15"/>
    <mergeCell ref="DK7:DK15"/>
    <mergeCell ref="DL7:DL15"/>
    <mergeCell ref="DM7:DM15"/>
    <mergeCell ref="D7:H10"/>
    <mergeCell ref="I7:CD10"/>
    <mergeCell ref="CD12:CD15"/>
    <mergeCell ref="D12:H12"/>
    <mergeCell ref="DV2:DV7"/>
    <mergeCell ref="E2:G2"/>
    <mergeCell ref="E3:G3"/>
    <mergeCell ref="E4:G4"/>
    <mergeCell ref="I53:CK53"/>
    <mergeCell ref="I54:CK54"/>
    <mergeCell ref="I55:CK55"/>
    <mergeCell ref="I56:CK56"/>
    <mergeCell ref="CM41:DM41"/>
    <mergeCell ref="I48:CK48"/>
    <mergeCell ref="I49:CK49"/>
    <mergeCell ref="I50:CK50"/>
    <mergeCell ref="I51:CK51"/>
    <mergeCell ref="I52:CK52"/>
    <mergeCell ref="CQ48:CY48"/>
    <mergeCell ref="DB48:DL48"/>
    <mergeCell ref="CP46:CX46"/>
    <mergeCell ref="DC46:DM46"/>
  </mergeCells>
  <conditionalFormatting sqref="DB47:DL48 CQ47:CY48">
    <cfRule type="cellIs" dxfId="7" priority="12" operator="equal">
      <formula>""</formula>
    </cfRule>
  </conditionalFormatting>
  <conditionalFormatting sqref="CE10:DI12 CE14:DI35">
    <cfRule type="expression" dxfId="6" priority="11">
      <formula>IF(OR(CE$15="cumartesi",CE$15="pazar"),1,0)</formula>
    </cfRule>
  </conditionalFormatting>
  <conditionalFormatting sqref="DJ16:DK35">
    <cfRule type="expression" dxfId="5" priority="13">
      <formula>IF(OR(DJ$13="cmt",DJ$13="paz"),1,0)</formula>
    </cfRule>
  </conditionalFormatting>
  <conditionalFormatting sqref="CE16:DI35">
    <cfRule type="cellIs" dxfId="4" priority="2" operator="equal">
      <formula>"D"</formula>
    </cfRule>
    <cfRule type="cellIs" dxfId="3" priority="3" operator="equal">
      <formula>"RT"</formula>
    </cfRule>
    <cfRule type="cellIs" dxfId="2" priority="4" operator="equal">
      <formula>"İZ"</formula>
    </cfRule>
    <cfRule type="expression" dxfId="1" priority="5">
      <formula>IF(OR(CE$15="cumartesi",CE$15="pazar"),1,0)</formula>
    </cfRule>
  </conditionalFormatting>
  <conditionalFormatting sqref="H42:H56">
    <cfRule type="cellIs" dxfId="0" priority="1" operator="equal">
      <formula>"DEVAMSIZ"</formula>
    </cfRule>
  </conditionalFormatting>
  <dataValidations count="8">
    <dataValidation type="list" allowBlank="1" showInputMessage="1" showErrorMessage="1" sqref="L2">
      <formula1>"I.DÖNEM,II.DÖNEM"</formula1>
    </dataValidation>
    <dataValidation type="list" allowBlank="1" showInputMessage="1" showErrorMessage="1" errorTitle="AY SEÇİNİZ" sqref="H2">
      <formula1>AYLAR</formula1>
    </dataValidation>
    <dataValidation type="list" allowBlank="1" showInputMessage="1" showErrorMessage="1" errorTitle="DİKKAT!" error="Açılır listeden seçim yapınız." sqref="D42:D56">
      <formula1>ADLARI</formula1>
    </dataValidation>
    <dataValidation type="date" allowBlank="1" showInputMessage="1" showErrorMessage="1" errorTitle="TARİH DEĞERİ GİRİNİZ!" error="Lütfen tarih değeri giriniz!" sqref="F16:G35">
      <formula1>42370</formula1>
      <formula2>43831</formula2>
    </dataValidation>
    <dataValidation type="list" allowBlank="1" showInputMessage="1" showErrorMessage="1" sqref="E42:E56">
      <formula1>TAKVİM</formula1>
    </dataValidation>
    <dataValidation type="list" allowBlank="1" showInputMessage="1" showErrorMessage="1" errorTitle="YIL SEÇİNİZ" sqref="I2:K2">
      <formula1>YILLAR</formula1>
    </dataValidation>
    <dataValidation type="list" allowBlank="1" showInputMessage="1" showErrorMessage="1" errorTitle="DİKKAT!" error="RT: Resmi Tatil_x000a_İZ : İzinli olunan_x000a_D  : Devamsız (İzinsiz)" sqref="CE7:DI7">
      <formula1>"RT,İZ,D"</formula1>
    </dataValidation>
    <dataValidation type="list" allowBlank="1" showInputMessage="1" showErrorMessage="1" sqref="H42:H56">
      <formula1>"İZİNLİ,DEVAMSIZ"</formula1>
    </dataValidation>
  </dataValidations>
  <pageMargins left="0" right="0" top="0" bottom="0" header="0" footer="0"/>
  <pageSetup paperSize="9" scale="69" orientation="landscape" blackAndWhite="1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5"/>
  <sheetViews>
    <sheetView showGridLines="0" showRowColHeaders="0" showZeros="0" zoomScaleNormal="100" zoomScaleSheetLayoutView="85" workbookViewId="0"/>
  </sheetViews>
  <sheetFormatPr defaultRowHeight="15.75"/>
  <cols>
    <col min="1" max="1" width="3.85546875" style="1" customWidth="1"/>
    <col min="2" max="2" width="4" style="1" hidden="1" customWidth="1"/>
    <col min="3" max="3" width="3" style="1" customWidth="1"/>
    <col min="4" max="4" width="19.7109375" style="1" customWidth="1"/>
    <col min="5" max="5" width="1.28515625" style="1" customWidth="1"/>
    <col min="6" max="6" width="19" style="182" customWidth="1"/>
    <col min="7" max="7" width="10.140625" style="1" customWidth="1"/>
    <col min="8" max="8" width="9.140625" style="1"/>
    <col min="9" max="9" width="6.42578125" style="1" customWidth="1"/>
    <col min="10" max="10" width="9.140625" style="1"/>
    <col min="11" max="11" width="7.28515625" style="1" customWidth="1"/>
    <col min="12" max="12" width="10.85546875" style="156" customWidth="1"/>
    <col min="13" max="13" width="9.85546875" style="1" customWidth="1"/>
    <col min="14" max="14" width="9.140625" style="1"/>
    <col min="15" max="15" width="10" style="1" customWidth="1"/>
    <col min="16" max="16" width="9" style="1" customWidth="1"/>
    <col min="17" max="18" width="11.5703125" style="1" bestFit="1" customWidth="1"/>
    <col min="19" max="19" width="2.85546875" style="21" customWidth="1"/>
    <col min="20" max="16384" width="9.140625" style="1"/>
  </cols>
  <sheetData>
    <row r="1" spans="1:19">
      <c r="A1" s="37"/>
      <c r="F1" s="1" t="s">
        <v>103</v>
      </c>
      <c r="G1" s="155">
        <f>PUANTAJ!I2</f>
        <v>2018</v>
      </c>
    </row>
    <row r="2" spans="1:19">
      <c r="F2" s="1" t="s">
        <v>92</v>
      </c>
      <c r="G2" s="157">
        <f>PUANTAJ!H3</f>
        <v>2029.5</v>
      </c>
    </row>
    <row r="3" spans="1:19" ht="15.75" customHeight="1">
      <c r="F3" s="7" t="s">
        <v>102</v>
      </c>
      <c r="G3" s="278">
        <f>PUANTAJ!H4</f>
        <v>1450.9099999999999</v>
      </c>
      <c r="H3" s="214"/>
      <c r="I3" s="214"/>
      <c r="J3" s="214"/>
      <c r="K3" s="216" t="str">
        <f>PUANTAJ!I5</f>
        <v>İLKADIM HALK EĞİTİMİ MERKEZİ MÜDÜRLÜĞÜ</v>
      </c>
      <c r="L3" s="214"/>
      <c r="M3" s="214"/>
      <c r="N3" s="214"/>
      <c r="O3" s="214"/>
      <c r="P3" s="214"/>
    </row>
    <row r="4" spans="1:19" ht="15.75" customHeight="1">
      <c r="F4" s="1" t="s">
        <v>93</v>
      </c>
      <c r="G4" s="158" t="str">
        <f>AY</f>
        <v>NİSAN</v>
      </c>
      <c r="H4" s="215"/>
      <c r="I4" s="215"/>
      <c r="J4" s="215"/>
      <c r="K4" s="217" t="s">
        <v>86</v>
      </c>
      <c r="L4" s="215"/>
      <c r="M4" s="215"/>
      <c r="N4" s="215"/>
      <c r="O4" s="215"/>
      <c r="P4" s="215"/>
    </row>
    <row r="5" spans="1:19" thickBot="1">
      <c r="F5" s="1" t="s">
        <v>106</v>
      </c>
      <c r="G5" s="293">
        <f>'ASGARİ ÜCRETLER'!Q3</f>
        <v>30</v>
      </c>
    </row>
    <row r="6" spans="1:19" ht="23.25" customHeight="1">
      <c r="C6" s="466" t="s">
        <v>33</v>
      </c>
      <c r="D6" s="159" t="s">
        <v>71</v>
      </c>
      <c r="E6" s="160" t="s">
        <v>60</v>
      </c>
      <c r="F6" s="471" t="str">
        <f>PUANTAJ!I5</f>
        <v>İLKADIM HALK EĞİTİMİ MERKEZİ MÜDÜRLÜĞÜ</v>
      </c>
      <c r="G6" s="471"/>
      <c r="H6" s="471"/>
      <c r="I6" s="471"/>
      <c r="J6" s="471"/>
      <c r="K6" s="471"/>
      <c r="L6" s="471"/>
      <c r="M6" s="471"/>
      <c r="N6" s="471"/>
      <c r="O6" s="472"/>
      <c r="P6" s="300"/>
      <c r="Q6" s="161" t="s">
        <v>22</v>
      </c>
      <c r="R6" s="162">
        <f>G1</f>
        <v>2018</v>
      </c>
      <c r="S6" s="163"/>
    </row>
    <row r="7" spans="1:19" ht="37.5" customHeight="1" thickBot="1">
      <c r="C7" s="467"/>
      <c r="D7" s="358" t="s">
        <v>54</v>
      </c>
      <c r="E7" s="359"/>
      <c r="F7" s="360" t="s">
        <v>57</v>
      </c>
      <c r="G7" s="361" t="s">
        <v>122</v>
      </c>
      <c r="H7" s="361" t="s">
        <v>123</v>
      </c>
      <c r="I7" s="362" t="s">
        <v>14</v>
      </c>
      <c r="J7" s="362" t="s">
        <v>8</v>
      </c>
      <c r="K7" s="363" t="s">
        <v>120</v>
      </c>
      <c r="L7" s="363" t="s">
        <v>9</v>
      </c>
      <c r="M7" s="363" t="s">
        <v>10</v>
      </c>
      <c r="N7" s="362" t="s">
        <v>11</v>
      </c>
      <c r="O7" s="362" t="s">
        <v>15</v>
      </c>
      <c r="P7" s="362" t="s">
        <v>119</v>
      </c>
      <c r="Q7" s="362" t="s">
        <v>12</v>
      </c>
      <c r="R7" s="299" t="s">
        <v>13</v>
      </c>
      <c r="S7" s="164"/>
    </row>
    <row r="8" spans="1:19" ht="15" customHeight="1">
      <c r="C8" s="165">
        <f>PUANTAJ!C16</f>
        <v>1</v>
      </c>
      <c r="D8" s="166" t="str">
        <f>IF(C8&lt;&gt;"",PUANTAJ!D16,"----")</f>
        <v>ali akaydın</v>
      </c>
      <c r="E8" s="167"/>
      <c r="F8" s="168">
        <f>PUANTAJ!H16</f>
        <v>11111111111</v>
      </c>
      <c r="G8" s="168" t="str">
        <f>BİLGİLER!E6</f>
        <v>STAJYER</v>
      </c>
      <c r="H8" s="169" t="str">
        <f>IF(D8&lt;&gt;"----",$G$4,"")</f>
        <v>NİSAN</v>
      </c>
      <c r="I8" s="170">
        <f>PUANTAJ!DJ16</f>
        <v>30</v>
      </c>
      <c r="J8" s="171">
        <f t="shared" ref="J8:J27" si="0">IF(D8&lt;&gt;"----",net,0)</f>
        <v>1450.9099999999999</v>
      </c>
      <c r="K8" s="279">
        <f>IF(D8&lt;&gt;"----",$G$5,0)</f>
        <v>30</v>
      </c>
      <c r="L8" s="172">
        <f>ROUND(((J8*K8)/100),2)</f>
        <v>435.27</v>
      </c>
      <c r="M8" s="172">
        <f>L8</f>
        <v>435.27</v>
      </c>
      <c r="N8" s="173">
        <f>PUANTAJ!DK16</f>
        <v>1</v>
      </c>
      <c r="O8" s="172">
        <f>ROUND((M8/30*N8),2)</f>
        <v>14.51</v>
      </c>
      <c r="P8" s="173">
        <f>I8-N8</f>
        <v>29</v>
      </c>
      <c r="Q8" s="172">
        <f>ROUND((M8/30*I8),2)</f>
        <v>435.27</v>
      </c>
      <c r="R8" s="297">
        <f>ROUND((Q8-O8),2)</f>
        <v>420.76</v>
      </c>
      <c r="S8" s="174"/>
    </row>
    <row r="9" spans="1:19" ht="15" customHeight="1">
      <c r="C9" s="175" t="str">
        <f>PUANTAJ!C17</f>
        <v/>
      </c>
      <c r="D9" s="166" t="str">
        <f>IF(C9&lt;&gt;"",PUANTAJ!D17,"----")</f>
        <v>----</v>
      </c>
      <c r="E9" s="176"/>
      <c r="F9" s="177">
        <f>PUANTAJ!H17</f>
        <v>0</v>
      </c>
      <c r="G9" s="177">
        <f>BİLGİLER!E7</f>
        <v>0</v>
      </c>
      <c r="H9" s="169" t="str">
        <f t="shared" ref="H9:H27" si="1">IF(D9&lt;&gt;"----",$G$4,"")</f>
        <v/>
      </c>
      <c r="I9" s="170">
        <f>PUANTAJ!DJ17</f>
        <v>0</v>
      </c>
      <c r="J9" s="171">
        <f t="shared" si="0"/>
        <v>0</v>
      </c>
      <c r="K9" s="279">
        <f t="shared" ref="K9:K27" si="2">IF(D9&lt;&gt;"----",$G$5,0)</f>
        <v>0</v>
      </c>
      <c r="L9" s="172">
        <f t="shared" ref="L9:L27" si="3">ROUND(((J9*K9)/100),2)</f>
        <v>0</v>
      </c>
      <c r="M9" s="178">
        <f t="shared" ref="M9" si="4">L9</f>
        <v>0</v>
      </c>
      <c r="N9" s="179">
        <f>PUANTAJ!DK17</f>
        <v>0</v>
      </c>
      <c r="O9" s="178">
        <f t="shared" ref="O9" si="5">ROUND((M9/30*N9),2)</f>
        <v>0</v>
      </c>
      <c r="P9" s="173">
        <f t="shared" ref="P9:P27" si="6">I9-N9</f>
        <v>0</v>
      </c>
      <c r="Q9" s="178">
        <f t="shared" ref="Q9" si="7">ROUND((M9/30*I9),2)</f>
        <v>0</v>
      </c>
      <c r="R9" s="298">
        <f t="shared" ref="R9" si="8">ROUND((Q9-O9),2)</f>
        <v>0</v>
      </c>
      <c r="S9" s="174"/>
    </row>
    <row r="10" spans="1:19" ht="15" customHeight="1">
      <c r="C10" s="175" t="str">
        <f>PUANTAJ!C18</f>
        <v/>
      </c>
      <c r="D10" s="166" t="str">
        <f>IF(C10&lt;&gt;"",PUANTAJ!D18,"----")</f>
        <v>----</v>
      </c>
      <c r="E10" s="176"/>
      <c r="F10" s="177">
        <f>PUANTAJ!H18</f>
        <v>0</v>
      </c>
      <c r="G10" s="177">
        <f>BİLGİLER!E8</f>
        <v>0</v>
      </c>
      <c r="H10" s="169" t="str">
        <f t="shared" si="1"/>
        <v/>
      </c>
      <c r="I10" s="170">
        <f>PUANTAJ!DJ18</f>
        <v>0</v>
      </c>
      <c r="J10" s="171">
        <f t="shared" si="0"/>
        <v>0</v>
      </c>
      <c r="K10" s="279">
        <f t="shared" si="2"/>
        <v>0</v>
      </c>
      <c r="L10" s="172">
        <f t="shared" si="3"/>
        <v>0</v>
      </c>
      <c r="M10" s="178">
        <f t="shared" ref="M10:M27" si="9">L10</f>
        <v>0</v>
      </c>
      <c r="N10" s="179">
        <f>PUANTAJ!DK18</f>
        <v>0</v>
      </c>
      <c r="O10" s="178">
        <f t="shared" ref="O10:O27" si="10">ROUND((M10/30*N10),2)</f>
        <v>0</v>
      </c>
      <c r="P10" s="173">
        <f t="shared" si="6"/>
        <v>0</v>
      </c>
      <c r="Q10" s="178">
        <f t="shared" ref="Q10:Q27" si="11">ROUND((M10/30*I10),2)</f>
        <v>0</v>
      </c>
      <c r="R10" s="298">
        <f t="shared" ref="R10:R27" si="12">ROUND((Q10-O10),2)</f>
        <v>0</v>
      </c>
      <c r="S10" s="174"/>
    </row>
    <row r="11" spans="1:19" ht="15" customHeight="1">
      <c r="C11" s="175" t="str">
        <f>PUANTAJ!C19</f>
        <v/>
      </c>
      <c r="D11" s="166" t="str">
        <f>IF(C11&lt;&gt;"",PUANTAJ!D19,"----")</f>
        <v>----</v>
      </c>
      <c r="E11" s="176"/>
      <c r="F11" s="177">
        <f>PUANTAJ!H19</f>
        <v>0</v>
      </c>
      <c r="G11" s="177">
        <f>BİLGİLER!E9</f>
        <v>0</v>
      </c>
      <c r="H11" s="169" t="str">
        <f t="shared" si="1"/>
        <v/>
      </c>
      <c r="I11" s="170">
        <f>PUANTAJ!DJ19</f>
        <v>0</v>
      </c>
      <c r="J11" s="171">
        <f t="shared" si="0"/>
        <v>0</v>
      </c>
      <c r="K11" s="279">
        <f t="shared" si="2"/>
        <v>0</v>
      </c>
      <c r="L11" s="172">
        <f t="shared" si="3"/>
        <v>0</v>
      </c>
      <c r="M11" s="178">
        <f t="shared" si="9"/>
        <v>0</v>
      </c>
      <c r="N11" s="179">
        <f>PUANTAJ!DK19</f>
        <v>0</v>
      </c>
      <c r="O11" s="178">
        <f t="shared" si="10"/>
        <v>0</v>
      </c>
      <c r="P11" s="173">
        <f t="shared" si="6"/>
        <v>0</v>
      </c>
      <c r="Q11" s="178">
        <f t="shared" si="11"/>
        <v>0</v>
      </c>
      <c r="R11" s="298">
        <f t="shared" si="12"/>
        <v>0</v>
      </c>
      <c r="S11" s="174"/>
    </row>
    <row r="12" spans="1:19" ht="15" customHeight="1">
      <c r="C12" s="175" t="str">
        <f>PUANTAJ!C20</f>
        <v/>
      </c>
      <c r="D12" s="166" t="str">
        <f>IF(C12&lt;&gt;"",PUANTAJ!D20,"----")</f>
        <v>----</v>
      </c>
      <c r="E12" s="176"/>
      <c r="F12" s="177">
        <f>PUANTAJ!H20</f>
        <v>0</v>
      </c>
      <c r="G12" s="177">
        <f>BİLGİLER!E10</f>
        <v>0</v>
      </c>
      <c r="H12" s="169" t="str">
        <f t="shared" si="1"/>
        <v/>
      </c>
      <c r="I12" s="170">
        <f>PUANTAJ!DJ20</f>
        <v>0</v>
      </c>
      <c r="J12" s="171">
        <f t="shared" si="0"/>
        <v>0</v>
      </c>
      <c r="K12" s="279">
        <f t="shared" si="2"/>
        <v>0</v>
      </c>
      <c r="L12" s="172">
        <f t="shared" si="3"/>
        <v>0</v>
      </c>
      <c r="M12" s="178">
        <f t="shared" si="9"/>
        <v>0</v>
      </c>
      <c r="N12" s="179">
        <f>PUANTAJ!DK20</f>
        <v>0</v>
      </c>
      <c r="O12" s="178">
        <f t="shared" si="10"/>
        <v>0</v>
      </c>
      <c r="P12" s="173">
        <f t="shared" si="6"/>
        <v>0</v>
      </c>
      <c r="Q12" s="178">
        <f t="shared" si="11"/>
        <v>0</v>
      </c>
      <c r="R12" s="298">
        <f t="shared" si="12"/>
        <v>0</v>
      </c>
      <c r="S12" s="174"/>
    </row>
    <row r="13" spans="1:19" s="153" customFormat="1" ht="15" customHeight="1">
      <c r="C13" s="175" t="str">
        <f>PUANTAJ!C21</f>
        <v/>
      </c>
      <c r="D13" s="166" t="str">
        <f>IF(C13&lt;&gt;"",PUANTAJ!D21,"----")</f>
        <v>----</v>
      </c>
      <c r="E13" s="176"/>
      <c r="F13" s="177">
        <f>PUANTAJ!H21</f>
        <v>0</v>
      </c>
      <c r="G13" s="177">
        <f>BİLGİLER!E11</f>
        <v>0</v>
      </c>
      <c r="H13" s="169" t="str">
        <f t="shared" si="1"/>
        <v/>
      </c>
      <c r="I13" s="170">
        <f>PUANTAJ!DJ21</f>
        <v>0</v>
      </c>
      <c r="J13" s="171">
        <f t="shared" si="0"/>
        <v>0</v>
      </c>
      <c r="K13" s="279">
        <f t="shared" si="2"/>
        <v>0</v>
      </c>
      <c r="L13" s="172">
        <f t="shared" si="3"/>
        <v>0</v>
      </c>
      <c r="M13" s="178">
        <f t="shared" si="9"/>
        <v>0</v>
      </c>
      <c r="N13" s="179">
        <f>PUANTAJ!DK21</f>
        <v>0</v>
      </c>
      <c r="O13" s="178">
        <f t="shared" si="10"/>
        <v>0</v>
      </c>
      <c r="P13" s="173">
        <f t="shared" si="6"/>
        <v>0</v>
      </c>
      <c r="Q13" s="178">
        <f t="shared" si="11"/>
        <v>0</v>
      </c>
      <c r="R13" s="298">
        <f t="shared" si="12"/>
        <v>0</v>
      </c>
      <c r="S13" s="180"/>
    </row>
    <row r="14" spans="1:19" ht="15" customHeight="1">
      <c r="C14" s="175" t="str">
        <f>PUANTAJ!C22</f>
        <v/>
      </c>
      <c r="D14" s="166" t="str">
        <f>IF(C14&lt;&gt;"",PUANTAJ!D22,"----")</f>
        <v>----</v>
      </c>
      <c r="E14" s="176"/>
      <c r="F14" s="177">
        <f>PUANTAJ!H22</f>
        <v>0</v>
      </c>
      <c r="G14" s="177">
        <f>BİLGİLER!E12</f>
        <v>0</v>
      </c>
      <c r="H14" s="169" t="str">
        <f t="shared" si="1"/>
        <v/>
      </c>
      <c r="I14" s="170">
        <f>PUANTAJ!DJ22</f>
        <v>0</v>
      </c>
      <c r="J14" s="171">
        <f t="shared" si="0"/>
        <v>0</v>
      </c>
      <c r="K14" s="279">
        <f t="shared" si="2"/>
        <v>0</v>
      </c>
      <c r="L14" s="172">
        <f t="shared" si="3"/>
        <v>0</v>
      </c>
      <c r="M14" s="178">
        <f t="shared" si="9"/>
        <v>0</v>
      </c>
      <c r="N14" s="179">
        <f>PUANTAJ!DK22</f>
        <v>0</v>
      </c>
      <c r="O14" s="178">
        <f t="shared" si="10"/>
        <v>0</v>
      </c>
      <c r="P14" s="173">
        <f t="shared" si="6"/>
        <v>0</v>
      </c>
      <c r="Q14" s="178">
        <f t="shared" si="11"/>
        <v>0</v>
      </c>
      <c r="R14" s="298">
        <f t="shared" si="12"/>
        <v>0</v>
      </c>
      <c r="S14" s="174"/>
    </row>
    <row r="15" spans="1:19" ht="15" customHeight="1">
      <c r="C15" s="175" t="str">
        <f>PUANTAJ!C23</f>
        <v/>
      </c>
      <c r="D15" s="166" t="str">
        <f>IF(C15&lt;&gt;"",PUANTAJ!D23,"----")</f>
        <v>----</v>
      </c>
      <c r="E15" s="176"/>
      <c r="F15" s="177">
        <f>PUANTAJ!H23</f>
        <v>0</v>
      </c>
      <c r="G15" s="177">
        <f>BİLGİLER!E13</f>
        <v>0</v>
      </c>
      <c r="H15" s="169" t="str">
        <f t="shared" si="1"/>
        <v/>
      </c>
      <c r="I15" s="170">
        <f>PUANTAJ!DJ23</f>
        <v>0</v>
      </c>
      <c r="J15" s="171">
        <f t="shared" si="0"/>
        <v>0</v>
      </c>
      <c r="K15" s="279">
        <f t="shared" si="2"/>
        <v>0</v>
      </c>
      <c r="L15" s="172">
        <f t="shared" si="3"/>
        <v>0</v>
      </c>
      <c r="M15" s="178">
        <f t="shared" si="9"/>
        <v>0</v>
      </c>
      <c r="N15" s="179">
        <f>PUANTAJ!DK23</f>
        <v>0</v>
      </c>
      <c r="O15" s="178">
        <f t="shared" si="10"/>
        <v>0</v>
      </c>
      <c r="P15" s="173">
        <f t="shared" si="6"/>
        <v>0</v>
      </c>
      <c r="Q15" s="178">
        <f t="shared" si="11"/>
        <v>0</v>
      </c>
      <c r="R15" s="298">
        <f t="shared" si="12"/>
        <v>0</v>
      </c>
      <c r="S15" s="174"/>
    </row>
    <row r="16" spans="1:19" ht="15" customHeight="1">
      <c r="C16" s="175" t="str">
        <f>PUANTAJ!C24</f>
        <v/>
      </c>
      <c r="D16" s="166" t="str">
        <f>IF(C16&lt;&gt;"",PUANTAJ!D24,"----")</f>
        <v>----</v>
      </c>
      <c r="E16" s="176"/>
      <c r="F16" s="177">
        <f>PUANTAJ!H24</f>
        <v>0</v>
      </c>
      <c r="G16" s="177">
        <f>BİLGİLER!E14</f>
        <v>0</v>
      </c>
      <c r="H16" s="169" t="str">
        <f t="shared" si="1"/>
        <v/>
      </c>
      <c r="I16" s="170">
        <f>PUANTAJ!DJ24</f>
        <v>0</v>
      </c>
      <c r="J16" s="171">
        <f t="shared" si="0"/>
        <v>0</v>
      </c>
      <c r="K16" s="279">
        <f t="shared" si="2"/>
        <v>0</v>
      </c>
      <c r="L16" s="172">
        <f t="shared" si="3"/>
        <v>0</v>
      </c>
      <c r="M16" s="178">
        <f t="shared" si="9"/>
        <v>0</v>
      </c>
      <c r="N16" s="179">
        <f>PUANTAJ!DK24</f>
        <v>0</v>
      </c>
      <c r="O16" s="178">
        <f t="shared" si="10"/>
        <v>0</v>
      </c>
      <c r="P16" s="173">
        <f t="shared" si="6"/>
        <v>0</v>
      </c>
      <c r="Q16" s="178">
        <f t="shared" si="11"/>
        <v>0</v>
      </c>
      <c r="R16" s="298">
        <f t="shared" si="12"/>
        <v>0</v>
      </c>
      <c r="S16" s="174"/>
    </row>
    <row r="17" spans="3:19" ht="15" customHeight="1">
      <c r="C17" s="175" t="str">
        <f>PUANTAJ!C25</f>
        <v/>
      </c>
      <c r="D17" s="166" t="str">
        <f>IF(C17&lt;&gt;"",PUANTAJ!D25,"----")</f>
        <v>----</v>
      </c>
      <c r="E17" s="176"/>
      <c r="F17" s="177">
        <f>PUANTAJ!H25</f>
        <v>0</v>
      </c>
      <c r="G17" s="177">
        <f>BİLGİLER!E15</f>
        <v>0</v>
      </c>
      <c r="H17" s="169" t="str">
        <f t="shared" si="1"/>
        <v/>
      </c>
      <c r="I17" s="170">
        <f>PUANTAJ!DJ25</f>
        <v>0</v>
      </c>
      <c r="J17" s="171">
        <f t="shared" si="0"/>
        <v>0</v>
      </c>
      <c r="K17" s="279">
        <f t="shared" si="2"/>
        <v>0</v>
      </c>
      <c r="L17" s="172">
        <f t="shared" si="3"/>
        <v>0</v>
      </c>
      <c r="M17" s="178">
        <f t="shared" si="9"/>
        <v>0</v>
      </c>
      <c r="N17" s="179">
        <f>PUANTAJ!DK25</f>
        <v>0</v>
      </c>
      <c r="O17" s="178">
        <f t="shared" si="10"/>
        <v>0</v>
      </c>
      <c r="P17" s="173">
        <f t="shared" si="6"/>
        <v>0</v>
      </c>
      <c r="Q17" s="178">
        <f>ROUND((M17/30*I17),2)</f>
        <v>0</v>
      </c>
      <c r="R17" s="298">
        <f>ROUND((Q17-O17),2)</f>
        <v>0</v>
      </c>
      <c r="S17" s="174"/>
    </row>
    <row r="18" spans="3:19" ht="15" customHeight="1">
      <c r="C18" s="175" t="str">
        <f>PUANTAJ!C26</f>
        <v/>
      </c>
      <c r="D18" s="166" t="str">
        <f>IF(C18&lt;&gt;"",PUANTAJ!D26,"----")</f>
        <v>----</v>
      </c>
      <c r="E18" s="176"/>
      <c r="F18" s="177">
        <f>PUANTAJ!H26</f>
        <v>0</v>
      </c>
      <c r="G18" s="177">
        <f>BİLGİLER!E16</f>
        <v>0</v>
      </c>
      <c r="H18" s="169" t="str">
        <f t="shared" si="1"/>
        <v/>
      </c>
      <c r="I18" s="170">
        <f>PUANTAJ!DJ26</f>
        <v>0</v>
      </c>
      <c r="J18" s="171">
        <f t="shared" si="0"/>
        <v>0</v>
      </c>
      <c r="K18" s="279">
        <f t="shared" si="2"/>
        <v>0</v>
      </c>
      <c r="L18" s="172">
        <f t="shared" si="3"/>
        <v>0</v>
      </c>
      <c r="M18" s="178">
        <f t="shared" si="9"/>
        <v>0</v>
      </c>
      <c r="N18" s="179">
        <f>PUANTAJ!DK26</f>
        <v>0</v>
      </c>
      <c r="O18" s="178">
        <f t="shared" si="10"/>
        <v>0</v>
      </c>
      <c r="P18" s="173">
        <f t="shared" si="6"/>
        <v>0</v>
      </c>
      <c r="Q18" s="178">
        <f t="shared" si="11"/>
        <v>0</v>
      </c>
      <c r="R18" s="298">
        <f t="shared" si="12"/>
        <v>0</v>
      </c>
      <c r="S18" s="174"/>
    </row>
    <row r="19" spans="3:19" ht="15" customHeight="1">
      <c r="C19" s="175" t="str">
        <f>PUANTAJ!C27</f>
        <v/>
      </c>
      <c r="D19" s="166" t="str">
        <f>IF(C19&lt;&gt;"",PUANTAJ!D27,"----")</f>
        <v>----</v>
      </c>
      <c r="E19" s="176"/>
      <c r="F19" s="177">
        <f>PUANTAJ!H27</f>
        <v>0</v>
      </c>
      <c r="G19" s="177">
        <f>BİLGİLER!E17</f>
        <v>0</v>
      </c>
      <c r="H19" s="169" t="str">
        <f t="shared" si="1"/>
        <v/>
      </c>
      <c r="I19" s="170">
        <f>PUANTAJ!DJ27</f>
        <v>0</v>
      </c>
      <c r="J19" s="171">
        <f t="shared" si="0"/>
        <v>0</v>
      </c>
      <c r="K19" s="279">
        <f t="shared" si="2"/>
        <v>0</v>
      </c>
      <c r="L19" s="172">
        <f t="shared" si="3"/>
        <v>0</v>
      </c>
      <c r="M19" s="178">
        <f t="shared" si="9"/>
        <v>0</v>
      </c>
      <c r="N19" s="179">
        <f>PUANTAJ!DK27</f>
        <v>0</v>
      </c>
      <c r="O19" s="178">
        <f t="shared" si="10"/>
        <v>0</v>
      </c>
      <c r="P19" s="173">
        <f t="shared" si="6"/>
        <v>0</v>
      </c>
      <c r="Q19" s="178">
        <f t="shared" si="11"/>
        <v>0</v>
      </c>
      <c r="R19" s="298">
        <f t="shared" si="12"/>
        <v>0</v>
      </c>
      <c r="S19" s="180"/>
    </row>
    <row r="20" spans="3:19" ht="15" customHeight="1">
      <c r="C20" s="175" t="str">
        <f>PUANTAJ!C28</f>
        <v/>
      </c>
      <c r="D20" s="166" t="str">
        <f>IF(C20&lt;&gt;"",PUANTAJ!D28,"----")</f>
        <v>----</v>
      </c>
      <c r="E20" s="176"/>
      <c r="F20" s="177">
        <f>PUANTAJ!H28</f>
        <v>0</v>
      </c>
      <c r="G20" s="177">
        <f>BİLGİLER!E18</f>
        <v>0</v>
      </c>
      <c r="H20" s="169" t="str">
        <f t="shared" si="1"/>
        <v/>
      </c>
      <c r="I20" s="170">
        <f>PUANTAJ!DJ28</f>
        <v>0</v>
      </c>
      <c r="J20" s="171">
        <f t="shared" si="0"/>
        <v>0</v>
      </c>
      <c r="K20" s="279">
        <f t="shared" si="2"/>
        <v>0</v>
      </c>
      <c r="L20" s="172">
        <f t="shared" si="3"/>
        <v>0</v>
      </c>
      <c r="M20" s="178">
        <f t="shared" si="9"/>
        <v>0</v>
      </c>
      <c r="N20" s="179">
        <f>PUANTAJ!DK28</f>
        <v>0</v>
      </c>
      <c r="O20" s="178">
        <f t="shared" si="10"/>
        <v>0</v>
      </c>
      <c r="P20" s="173">
        <f t="shared" si="6"/>
        <v>0</v>
      </c>
      <c r="Q20" s="178">
        <f t="shared" si="11"/>
        <v>0</v>
      </c>
      <c r="R20" s="298">
        <f t="shared" si="12"/>
        <v>0</v>
      </c>
      <c r="S20" s="174"/>
    </row>
    <row r="21" spans="3:19" ht="15" customHeight="1">
      <c r="C21" s="175" t="str">
        <f>PUANTAJ!C29</f>
        <v/>
      </c>
      <c r="D21" s="166" t="str">
        <f>IF(C21&lt;&gt;"",PUANTAJ!D29,"----")</f>
        <v>----</v>
      </c>
      <c r="E21" s="176"/>
      <c r="F21" s="177">
        <f>PUANTAJ!H29</f>
        <v>0</v>
      </c>
      <c r="G21" s="177">
        <f>BİLGİLER!E19</f>
        <v>0</v>
      </c>
      <c r="H21" s="169" t="str">
        <f t="shared" si="1"/>
        <v/>
      </c>
      <c r="I21" s="170">
        <f>PUANTAJ!DJ29</f>
        <v>0</v>
      </c>
      <c r="J21" s="171">
        <f t="shared" si="0"/>
        <v>0</v>
      </c>
      <c r="K21" s="279">
        <f t="shared" si="2"/>
        <v>0</v>
      </c>
      <c r="L21" s="172">
        <f t="shared" si="3"/>
        <v>0</v>
      </c>
      <c r="M21" s="178">
        <f t="shared" si="9"/>
        <v>0</v>
      </c>
      <c r="N21" s="179">
        <f>PUANTAJ!DK29</f>
        <v>0</v>
      </c>
      <c r="O21" s="178">
        <f t="shared" si="10"/>
        <v>0</v>
      </c>
      <c r="P21" s="173">
        <f t="shared" si="6"/>
        <v>0</v>
      </c>
      <c r="Q21" s="178">
        <f t="shared" si="11"/>
        <v>0</v>
      </c>
      <c r="R21" s="298">
        <f t="shared" si="12"/>
        <v>0</v>
      </c>
      <c r="S21" s="174"/>
    </row>
    <row r="22" spans="3:19" ht="15" customHeight="1">
      <c r="C22" s="175" t="str">
        <f>PUANTAJ!C30</f>
        <v/>
      </c>
      <c r="D22" s="166" t="str">
        <f>IF(C22&lt;&gt;"",PUANTAJ!D30,"----")</f>
        <v>----</v>
      </c>
      <c r="E22" s="176"/>
      <c r="F22" s="177">
        <f>PUANTAJ!H30</f>
        <v>0</v>
      </c>
      <c r="G22" s="177">
        <f>BİLGİLER!E20</f>
        <v>0</v>
      </c>
      <c r="H22" s="169" t="str">
        <f t="shared" si="1"/>
        <v/>
      </c>
      <c r="I22" s="170">
        <f>PUANTAJ!DJ30</f>
        <v>0</v>
      </c>
      <c r="J22" s="171">
        <f t="shared" si="0"/>
        <v>0</v>
      </c>
      <c r="K22" s="279">
        <f t="shared" si="2"/>
        <v>0</v>
      </c>
      <c r="L22" s="172">
        <f t="shared" si="3"/>
        <v>0</v>
      </c>
      <c r="M22" s="178">
        <f t="shared" si="9"/>
        <v>0</v>
      </c>
      <c r="N22" s="179">
        <f>PUANTAJ!DK30</f>
        <v>0</v>
      </c>
      <c r="O22" s="178">
        <f t="shared" si="10"/>
        <v>0</v>
      </c>
      <c r="P22" s="173">
        <f t="shared" si="6"/>
        <v>0</v>
      </c>
      <c r="Q22" s="178">
        <f t="shared" si="11"/>
        <v>0</v>
      </c>
      <c r="R22" s="298">
        <f t="shared" si="12"/>
        <v>0</v>
      </c>
      <c r="S22" s="174"/>
    </row>
    <row r="23" spans="3:19" ht="15" customHeight="1">
      <c r="C23" s="175" t="str">
        <f>PUANTAJ!C31</f>
        <v/>
      </c>
      <c r="D23" s="166" t="str">
        <f>IF(C23&lt;&gt;"",PUANTAJ!D31,"----")</f>
        <v>----</v>
      </c>
      <c r="E23" s="176"/>
      <c r="F23" s="177">
        <f>PUANTAJ!H31</f>
        <v>0</v>
      </c>
      <c r="G23" s="177">
        <f>BİLGİLER!E21</f>
        <v>0</v>
      </c>
      <c r="H23" s="169" t="str">
        <f t="shared" si="1"/>
        <v/>
      </c>
      <c r="I23" s="170">
        <f>PUANTAJ!DJ31</f>
        <v>0</v>
      </c>
      <c r="J23" s="171">
        <f t="shared" si="0"/>
        <v>0</v>
      </c>
      <c r="K23" s="279">
        <f t="shared" si="2"/>
        <v>0</v>
      </c>
      <c r="L23" s="172">
        <f t="shared" si="3"/>
        <v>0</v>
      </c>
      <c r="M23" s="178">
        <f t="shared" si="9"/>
        <v>0</v>
      </c>
      <c r="N23" s="179">
        <f>PUANTAJ!DK31</f>
        <v>0</v>
      </c>
      <c r="O23" s="178">
        <f t="shared" si="10"/>
        <v>0</v>
      </c>
      <c r="P23" s="173">
        <f t="shared" si="6"/>
        <v>0</v>
      </c>
      <c r="Q23" s="178">
        <f t="shared" si="11"/>
        <v>0</v>
      </c>
      <c r="R23" s="298">
        <f t="shared" si="12"/>
        <v>0</v>
      </c>
      <c r="S23" s="174"/>
    </row>
    <row r="24" spans="3:19" ht="15" customHeight="1">
      <c r="C24" s="175" t="str">
        <f>PUANTAJ!C32</f>
        <v/>
      </c>
      <c r="D24" s="166" t="str">
        <f>IF(C24&lt;&gt;"",PUANTAJ!D32,"----")</f>
        <v>----</v>
      </c>
      <c r="E24" s="176"/>
      <c r="F24" s="177">
        <f>PUANTAJ!H32</f>
        <v>0</v>
      </c>
      <c r="G24" s="177">
        <f>BİLGİLER!E22</f>
        <v>0</v>
      </c>
      <c r="H24" s="169" t="str">
        <f t="shared" si="1"/>
        <v/>
      </c>
      <c r="I24" s="170">
        <f>PUANTAJ!DJ32</f>
        <v>0</v>
      </c>
      <c r="J24" s="171">
        <f t="shared" si="0"/>
        <v>0</v>
      </c>
      <c r="K24" s="279">
        <f t="shared" si="2"/>
        <v>0</v>
      </c>
      <c r="L24" s="172">
        <f t="shared" si="3"/>
        <v>0</v>
      </c>
      <c r="M24" s="178">
        <f t="shared" si="9"/>
        <v>0</v>
      </c>
      <c r="N24" s="179">
        <f>PUANTAJ!DK32</f>
        <v>0</v>
      </c>
      <c r="O24" s="178">
        <f t="shared" si="10"/>
        <v>0</v>
      </c>
      <c r="P24" s="173">
        <f t="shared" si="6"/>
        <v>0</v>
      </c>
      <c r="Q24" s="178">
        <f t="shared" si="11"/>
        <v>0</v>
      </c>
      <c r="R24" s="298">
        <f t="shared" si="12"/>
        <v>0</v>
      </c>
      <c r="S24" s="174"/>
    </row>
    <row r="25" spans="3:19" ht="15" customHeight="1">
      <c r="C25" s="175" t="str">
        <f>PUANTAJ!C33</f>
        <v/>
      </c>
      <c r="D25" s="166" t="str">
        <f>IF(C25&lt;&gt;"",PUANTAJ!D33,"----")</f>
        <v>----</v>
      </c>
      <c r="E25" s="176"/>
      <c r="F25" s="177">
        <f>PUANTAJ!H33</f>
        <v>0</v>
      </c>
      <c r="G25" s="177">
        <f>BİLGİLER!E23</f>
        <v>0</v>
      </c>
      <c r="H25" s="169" t="str">
        <f t="shared" si="1"/>
        <v/>
      </c>
      <c r="I25" s="170">
        <f>PUANTAJ!DJ33</f>
        <v>0</v>
      </c>
      <c r="J25" s="171">
        <f t="shared" si="0"/>
        <v>0</v>
      </c>
      <c r="K25" s="279">
        <f t="shared" si="2"/>
        <v>0</v>
      </c>
      <c r="L25" s="172">
        <f t="shared" si="3"/>
        <v>0</v>
      </c>
      <c r="M25" s="178">
        <f t="shared" si="9"/>
        <v>0</v>
      </c>
      <c r="N25" s="179">
        <f>PUANTAJ!DK33</f>
        <v>0</v>
      </c>
      <c r="O25" s="178">
        <f t="shared" si="10"/>
        <v>0</v>
      </c>
      <c r="P25" s="173">
        <f t="shared" si="6"/>
        <v>0</v>
      </c>
      <c r="Q25" s="178">
        <f t="shared" si="11"/>
        <v>0</v>
      </c>
      <c r="R25" s="298">
        <f t="shared" si="12"/>
        <v>0</v>
      </c>
      <c r="S25" s="180"/>
    </row>
    <row r="26" spans="3:19" ht="15" customHeight="1">
      <c r="C26" s="175" t="str">
        <f>PUANTAJ!C34</f>
        <v/>
      </c>
      <c r="D26" s="166" t="str">
        <f>IF(C26&lt;&gt;"",PUANTAJ!D34,"----")</f>
        <v>----</v>
      </c>
      <c r="E26" s="176"/>
      <c r="F26" s="177">
        <f>PUANTAJ!H34</f>
        <v>0</v>
      </c>
      <c r="G26" s="177">
        <f>BİLGİLER!E24</f>
        <v>0</v>
      </c>
      <c r="H26" s="169" t="str">
        <f t="shared" si="1"/>
        <v/>
      </c>
      <c r="I26" s="170">
        <f>PUANTAJ!DJ34</f>
        <v>0</v>
      </c>
      <c r="J26" s="171">
        <f t="shared" si="0"/>
        <v>0</v>
      </c>
      <c r="K26" s="279">
        <f t="shared" si="2"/>
        <v>0</v>
      </c>
      <c r="L26" s="172">
        <f t="shared" si="3"/>
        <v>0</v>
      </c>
      <c r="M26" s="178">
        <f t="shared" si="9"/>
        <v>0</v>
      </c>
      <c r="N26" s="179">
        <f>PUANTAJ!DK34</f>
        <v>0</v>
      </c>
      <c r="O26" s="178">
        <f t="shared" si="10"/>
        <v>0</v>
      </c>
      <c r="P26" s="173">
        <f t="shared" si="6"/>
        <v>0</v>
      </c>
      <c r="Q26" s="178">
        <f t="shared" si="11"/>
        <v>0</v>
      </c>
      <c r="R26" s="298">
        <f t="shared" si="12"/>
        <v>0</v>
      </c>
      <c r="S26" s="174"/>
    </row>
    <row r="27" spans="3:19" ht="15" customHeight="1" thickBot="1">
      <c r="C27" s="181" t="str">
        <f>PUANTAJ!C35</f>
        <v/>
      </c>
      <c r="D27" s="166" t="str">
        <f>IF(C27&lt;&gt;"",PUANTAJ!D35,"----")</f>
        <v>----</v>
      </c>
      <c r="E27" s="176"/>
      <c r="F27" s="177">
        <f>PUANTAJ!H35</f>
        <v>0</v>
      </c>
      <c r="G27" s="177">
        <f>BİLGİLER!E25</f>
        <v>0</v>
      </c>
      <c r="H27" s="169" t="str">
        <f t="shared" si="1"/>
        <v/>
      </c>
      <c r="I27" s="170">
        <f>PUANTAJ!DJ35</f>
        <v>0</v>
      </c>
      <c r="J27" s="171">
        <f t="shared" si="0"/>
        <v>0</v>
      </c>
      <c r="K27" s="279">
        <f t="shared" si="2"/>
        <v>0</v>
      </c>
      <c r="L27" s="172">
        <f t="shared" si="3"/>
        <v>0</v>
      </c>
      <c r="M27" s="178">
        <f t="shared" si="9"/>
        <v>0</v>
      </c>
      <c r="N27" s="179">
        <f>PUANTAJ!DK35</f>
        <v>0</v>
      </c>
      <c r="O27" s="178">
        <f t="shared" si="10"/>
        <v>0</v>
      </c>
      <c r="P27" s="173">
        <f t="shared" si="6"/>
        <v>0</v>
      </c>
      <c r="Q27" s="178">
        <f t="shared" si="11"/>
        <v>0</v>
      </c>
      <c r="R27" s="298">
        <f t="shared" si="12"/>
        <v>0</v>
      </c>
      <c r="S27" s="174"/>
    </row>
    <row r="28" spans="3:19" ht="15.75" customHeight="1" thickBot="1">
      <c r="C28" s="468" t="s">
        <v>0</v>
      </c>
      <c r="D28" s="469"/>
      <c r="E28" s="469"/>
      <c r="F28" s="469"/>
      <c r="G28" s="469"/>
      <c r="H28" s="469"/>
      <c r="I28" s="469"/>
      <c r="J28" s="469"/>
      <c r="K28" s="469"/>
      <c r="L28" s="274">
        <f>SUM(L8:L27)</f>
        <v>435.27</v>
      </c>
      <c r="M28" s="274">
        <f t="shared" ref="M28:R28" si="13">SUM(M8:M27)</f>
        <v>435.27</v>
      </c>
      <c r="N28" s="275">
        <f t="shared" si="13"/>
        <v>1</v>
      </c>
      <c r="O28" s="274">
        <f t="shared" si="13"/>
        <v>14.51</v>
      </c>
      <c r="P28" s="274"/>
      <c r="Q28" s="274">
        <f t="shared" si="13"/>
        <v>435.27</v>
      </c>
      <c r="R28" s="276">
        <f t="shared" si="13"/>
        <v>420.76</v>
      </c>
    </row>
    <row r="30" spans="3:19">
      <c r="O30" s="470" t="str">
        <f>PUANTAJ!DB44</f>
        <v>…../…../201……</v>
      </c>
      <c r="P30" s="470"/>
      <c r="Q30" s="470"/>
    </row>
    <row r="31" spans="3:19">
      <c r="F31" s="268" t="str">
        <f>PUANTAJ!CQ45</f>
        <v>DÜZENLEYEN</v>
      </c>
      <c r="O31" s="465" t="str">
        <f>PUANTAJ!DB45</f>
        <v>ONAYLAYAN</v>
      </c>
      <c r="P31" s="465"/>
      <c r="Q31" s="465"/>
    </row>
    <row r="32" spans="3:19">
      <c r="F32" s="268"/>
      <c r="O32" s="269"/>
      <c r="P32" s="269"/>
      <c r="Q32" s="269"/>
    </row>
    <row r="33" spans="6:17" ht="12" customHeight="1">
      <c r="F33" s="268" t="str">
        <f>PUANTAJ!CQ47</f>
        <v>Emin ŞAHİN</v>
      </c>
      <c r="O33" s="465" t="str">
        <f>PUANTAJ!DB47</f>
        <v>Dilaver GÜL</v>
      </c>
      <c r="P33" s="465"/>
      <c r="Q33" s="465"/>
    </row>
    <row r="34" spans="6:17">
      <c r="F34" s="268" t="str">
        <f>PUANTAJ!CQ48</f>
        <v>VHKİ</v>
      </c>
      <c r="O34" s="465" t="str">
        <f>PUANTAJ!DB48</f>
        <v>Kurum Müdürü</v>
      </c>
      <c r="P34" s="465"/>
      <c r="Q34" s="465"/>
    </row>
    <row r="35" spans="6:17" ht="16.5" customHeight="1">
      <c r="O35" s="452"/>
      <c r="P35" s="452"/>
      <c r="Q35" s="452"/>
    </row>
  </sheetData>
  <sheetProtection password="C93F" sheet="1" objects="1" scenarios="1" selectLockedCells="1"/>
  <mergeCells count="8">
    <mergeCell ref="O35:Q35"/>
    <mergeCell ref="O33:Q33"/>
    <mergeCell ref="C6:C7"/>
    <mergeCell ref="C28:K28"/>
    <mergeCell ref="O30:Q30"/>
    <mergeCell ref="O31:Q31"/>
    <mergeCell ref="O34:Q34"/>
    <mergeCell ref="F6:O6"/>
  </mergeCells>
  <pageMargins left="0.70866141732283472" right="0.70866141732283472" top="0.74803149606299213" bottom="0.74803149606299213" header="0.31496062992125984" footer="0.31496062992125984"/>
  <pageSetup paperSize="9" scale="79" orientation="landscape" blackAndWhite="1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2"/>
  <sheetViews>
    <sheetView showGridLines="0" showRowColHeaders="0" showZeros="0" zoomScaleNormal="100" workbookViewId="0"/>
  </sheetViews>
  <sheetFormatPr defaultRowHeight="15"/>
  <cols>
    <col min="1" max="1" width="2.7109375" style="1" customWidth="1"/>
    <col min="2" max="2" width="3.42578125" style="1" customWidth="1"/>
    <col min="3" max="3" width="13.85546875" style="22" customWidth="1"/>
    <col min="4" max="4" width="1.28515625" style="1" customWidth="1"/>
    <col min="5" max="5" width="18.140625" style="183" customWidth="1"/>
    <col min="6" max="6" width="10" style="1" customWidth="1"/>
    <col min="7" max="7" width="28.5703125" style="1" customWidth="1"/>
    <col min="8" max="8" width="13.85546875" style="1" customWidth="1"/>
    <col min="9" max="9" width="2.140625" style="1" customWidth="1"/>
    <col min="10" max="10" width="1.5703125" style="1" customWidth="1"/>
    <col min="11" max="11" width="3.7109375" style="1" customWidth="1"/>
    <col min="12" max="16384" width="9.140625" style="1"/>
  </cols>
  <sheetData>
    <row r="1" spans="1:8">
      <c r="A1" s="37"/>
    </row>
    <row r="2" spans="1:8">
      <c r="E2" s="473" t="s">
        <v>32</v>
      </c>
      <c r="F2" s="473"/>
      <c r="G2" s="183" t="str">
        <f>PUANTAJ!I2&amp;" / "&amp;AY&amp;" / "&amp;PUANTAJ!L2</f>
        <v>2018 / NİSAN / II.DÖNEM</v>
      </c>
    </row>
    <row r="3" spans="1:8" ht="28.15" customHeight="1">
      <c r="C3" s="474" t="str">
        <f>BORDRO!D6&amp;" : "&amp;BORDRO!F6</f>
        <v>BİRİM ADI : İLKADIM HALK EĞİTİMİ MERKEZİ MÜDÜRLÜĞÜ</v>
      </c>
      <c r="D3" s="474"/>
      <c r="E3" s="474"/>
      <c r="F3" s="474"/>
      <c r="G3" s="474"/>
      <c r="H3" s="474"/>
    </row>
    <row r="4" spans="1:8" ht="21.75" customHeight="1" thickBot="1">
      <c r="C4" s="475" t="s">
        <v>28</v>
      </c>
      <c r="D4" s="475"/>
      <c r="E4" s="475"/>
      <c r="F4" s="475"/>
      <c r="G4" s="475"/>
      <c r="H4" s="475"/>
    </row>
    <row r="5" spans="1:8" ht="35.25" customHeight="1" thickBot="1">
      <c r="B5" s="184" t="s">
        <v>23</v>
      </c>
      <c r="C5" s="185" t="s">
        <v>24</v>
      </c>
      <c r="D5" s="186"/>
      <c r="E5" s="187" t="s">
        <v>1</v>
      </c>
      <c r="F5" s="188" t="s">
        <v>25</v>
      </c>
      <c r="G5" s="188" t="s">
        <v>26</v>
      </c>
      <c r="H5" s="189" t="s">
        <v>27</v>
      </c>
    </row>
    <row r="6" spans="1:8" s="153" customFormat="1" ht="19.5" customHeight="1">
      <c r="B6" s="190">
        <v>1</v>
      </c>
      <c r="C6" s="191">
        <f>BİLGİLER!C6</f>
        <v>11111111111</v>
      </c>
      <c r="D6" s="192"/>
      <c r="E6" s="193" t="str">
        <f>BİLGİLER!D6</f>
        <v>ali akaydın</v>
      </c>
      <c r="F6" s="194" t="str">
        <f>BİLGİLER!E6</f>
        <v>STAJYER</v>
      </c>
      <c r="G6" s="195">
        <f>BİLGİLER!F6</f>
        <v>0</v>
      </c>
      <c r="H6" s="196">
        <f>BORDRO!R8</f>
        <v>420.76</v>
      </c>
    </row>
    <row r="7" spans="1:8" s="153" customFormat="1" ht="19.5" customHeight="1">
      <c r="B7" s="197">
        <v>2</v>
      </c>
      <c r="C7" s="198">
        <f>BİLGİLER!C7</f>
        <v>0</v>
      </c>
      <c r="D7" s="199"/>
      <c r="E7" s="200">
        <f>BİLGİLER!D7</f>
        <v>0</v>
      </c>
      <c r="F7" s="201">
        <f>BİLGİLER!E7</f>
        <v>0</v>
      </c>
      <c r="G7" s="202">
        <f>BİLGİLER!F7</f>
        <v>0</v>
      </c>
      <c r="H7" s="203">
        <f>BORDRO!R9</f>
        <v>0</v>
      </c>
    </row>
    <row r="8" spans="1:8" s="153" customFormat="1" ht="19.5" customHeight="1">
      <c r="B8" s="197">
        <v>3</v>
      </c>
      <c r="C8" s="198">
        <f>BİLGİLER!C8</f>
        <v>0</v>
      </c>
      <c r="D8" s="199"/>
      <c r="E8" s="200">
        <f>BİLGİLER!D8</f>
        <v>0</v>
      </c>
      <c r="F8" s="201">
        <f>BİLGİLER!E8</f>
        <v>0</v>
      </c>
      <c r="G8" s="202">
        <f>BİLGİLER!F8</f>
        <v>0</v>
      </c>
      <c r="H8" s="203">
        <f>BORDRO!R10</f>
        <v>0</v>
      </c>
    </row>
    <row r="9" spans="1:8" s="153" customFormat="1" ht="19.5" customHeight="1">
      <c r="B9" s="197">
        <v>4</v>
      </c>
      <c r="C9" s="198">
        <f>BİLGİLER!C9</f>
        <v>0</v>
      </c>
      <c r="D9" s="199"/>
      <c r="E9" s="200">
        <f>BİLGİLER!D9</f>
        <v>0</v>
      </c>
      <c r="F9" s="201">
        <f>BİLGİLER!E9</f>
        <v>0</v>
      </c>
      <c r="G9" s="202">
        <f>BİLGİLER!F9</f>
        <v>0</v>
      </c>
      <c r="H9" s="203">
        <f>BORDRO!R11</f>
        <v>0</v>
      </c>
    </row>
    <row r="10" spans="1:8" s="153" customFormat="1" ht="19.5" customHeight="1">
      <c r="B10" s="197">
        <v>5</v>
      </c>
      <c r="C10" s="198">
        <f>BİLGİLER!C10</f>
        <v>0</v>
      </c>
      <c r="D10" s="199"/>
      <c r="E10" s="200">
        <f>BİLGİLER!D10</f>
        <v>0</v>
      </c>
      <c r="F10" s="201">
        <f>BİLGİLER!E10</f>
        <v>0</v>
      </c>
      <c r="G10" s="202">
        <f>BİLGİLER!F10</f>
        <v>0</v>
      </c>
      <c r="H10" s="203">
        <f>BORDRO!R12</f>
        <v>0</v>
      </c>
    </row>
    <row r="11" spans="1:8" s="153" customFormat="1" ht="19.5" customHeight="1">
      <c r="B11" s="197">
        <v>6</v>
      </c>
      <c r="C11" s="198">
        <f>BİLGİLER!C11</f>
        <v>0</v>
      </c>
      <c r="D11" s="199"/>
      <c r="E11" s="200">
        <f>BİLGİLER!D11</f>
        <v>0</v>
      </c>
      <c r="F11" s="201">
        <f>BİLGİLER!E11</f>
        <v>0</v>
      </c>
      <c r="G11" s="202">
        <f>BİLGİLER!F11</f>
        <v>0</v>
      </c>
      <c r="H11" s="203">
        <f>BORDRO!R13</f>
        <v>0</v>
      </c>
    </row>
    <row r="12" spans="1:8" s="153" customFormat="1" ht="19.5" customHeight="1">
      <c r="B12" s="197">
        <v>7</v>
      </c>
      <c r="C12" s="198">
        <f>BİLGİLER!C12</f>
        <v>0</v>
      </c>
      <c r="D12" s="199"/>
      <c r="E12" s="200">
        <f>BİLGİLER!D12</f>
        <v>0</v>
      </c>
      <c r="F12" s="201">
        <f>BİLGİLER!E12</f>
        <v>0</v>
      </c>
      <c r="G12" s="202">
        <f>BİLGİLER!F12</f>
        <v>0</v>
      </c>
      <c r="H12" s="203">
        <f>BORDRO!R14</f>
        <v>0</v>
      </c>
    </row>
    <row r="13" spans="1:8" s="153" customFormat="1" ht="19.5" customHeight="1">
      <c r="B13" s="197">
        <v>8</v>
      </c>
      <c r="C13" s="198">
        <f>BİLGİLER!C13</f>
        <v>0</v>
      </c>
      <c r="D13" s="199"/>
      <c r="E13" s="200">
        <f>BİLGİLER!D13</f>
        <v>0</v>
      </c>
      <c r="F13" s="201">
        <f>BİLGİLER!E13</f>
        <v>0</v>
      </c>
      <c r="G13" s="202">
        <f>BİLGİLER!F13</f>
        <v>0</v>
      </c>
      <c r="H13" s="203">
        <f>BORDRO!R15</f>
        <v>0</v>
      </c>
    </row>
    <row r="14" spans="1:8" s="153" customFormat="1" ht="19.5" customHeight="1">
      <c r="B14" s="197">
        <v>9</v>
      </c>
      <c r="C14" s="198">
        <f>BİLGİLER!C14</f>
        <v>0</v>
      </c>
      <c r="D14" s="199"/>
      <c r="E14" s="200">
        <f>BİLGİLER!D14</f>
        <v>0</v>
      </c>
      <c r="F14" s="201">
        <f>BİLGİLER!E14</f>
        <v>0</v>
      </c>
      <c r="G14" s="202">
        <f>BİLGİLER!F14</f>
        <v>0</v>
      </c>
      <c r="H14" s="203">
        <f>BORDRO!R16</f>
        <v>0</v>
      </c>
    </row>
    <row r="15" spans="1:8" s="153" customFormat="1" ht="19.5" customHeight="1">
      <c r="B15" s="197">
        <v>10</v>
      </c>
      <c r="C15" s="198">
        <f>BİLGİLER!C15</f>
        <v>0</v>
      </c>
      <c r="D15" s="199"/>
      <c r="E15" s="200">
        <f>BİLGİLER!D15</f>
        <v>0</v>
      </c>
      <c r="F15" s="201">
        <f>BİLGİLER!E15</f>
        <v>0</v>
      </c>
      <c r="G15" s="202">
        <f>BİLGİLER!F15</f>
        <v>0</v>
      </c>
      <c r="H15" s="203">
        <f>BORDRO!R17</f>
        <v>0</v>
      </c>
    </row>
    <row r="16" spans="1:8" s="153" customFormat="1" ht="19.5" customHeight="1">
      <c r="B16" s="197">
        <v>11</v>
      </c>
      <c r="C16" s="198">
        <f>BİLGİLER!C16</f>
        <v>0</v>
      </c>
      <c r="D16" s="199"/>
      <c r="E16" s="200">
        <f>BİLGİLER!D16</f>
        <v>0</v>
      </c>
      <c r="F16" s="201">
        <f>BİLGİLER!E16</f>
        <v>0</v>
      </c>
      <c r="G16" s="202">
        <f>BİLGİLER!F16</f>
        <v>0</v>
      </c>
      <c r="H16" s="203">
        <f>BORDRO!R18</f>
        <v>0</v>
      </c>
    </row>
    <row r="17" spans="2:8" s="153" customFormat="1" ht="19.5" customHeight="1">
      <c r="B17" s="197">
        <v>12</v>
      </c>
      <c r="C17" s="198">
        <f>BİLGİLER!C17</f>
        <v>0</v>
      </c>
      <c r="D17" s="199"/>
      <c r="E17" s="200">
        <f>BİLGİLER!D17</f>
        <v>0</v>
      </c>
      <c r="F17" s="201">
        <f>BİLGİLER!E17</f>
        <v>0</v>
      </c>
      <c r="G17" s="202">
        <f>BİLGİLER!F17</f>
        <v>0</v>
      </c>
      <c r="H17" s="203">
        <f>BORDRO!R19</f>
        <v>0</v>
      </c>
    </row>
    <row r="18" spans="2:8" s="153" customFormat="1" ht="19.5" customHeight="1">
      <c r="B18" s="197">
        <v>13</v>
      </c>
      <c r="C18" s="198">
        <f>BİLGİLER!C18</f>
        <v>0</v>
      </c>
      <c r="D18" s="199"/>
      <c r="E18" s="200">
        <f>BİLGİLER!D18</f>
        <v>0</v>
      </c>
      <c r="F18" s="201">
        <f>BİLGİLER!E18</f>
        <v>0</v>
      </c>
      <c r="G18" s="202">
        <f>BİLGİLER!F18</f>
        <v>0</v>
      </c>
      <c r="H18" s="203">
        <f>BORDRO!R20</f>
        <v>0</v>
      </c>
    </row>
    <row r="19" spans="2:8" s="153" customFormat="1" ht="19.5" customHeight="1">
      <c r="B19" s="197">
        <v>14</v>
      </c>
      <c r="C19" s="198">
        <f>BİLGİLER!C19</f>
        <v>0</v>
      </c>
      <c r="D19" s="199"/>
      <c r="E19" s="200">
        <f>BİLGİLER!D19</f>
        <v>0</v>
      </c>
      <c r="F19" s="201">
        <f>BİLGİLER!E19</f>
        <v>0</v>
      </c>
      <c r="G19" s="202">
        <f>BİLGİLER!F19</f>
        <v>0</v>
      </c>
      <c r="H19" s="203">
        <f>BORDRO!R21</f>
        <v>0</v>
      </c>
    </row>
    <row r="20" spans="2:8" s="153" customFormat="1" ht="19.5" customHeight="1">
      <c r="B20" s="197">
        <v>15</v>
      </c>
      <c r="C20" s="198">
        <f>BİLGİLER!C20</f>
        <v>0</v>
      </c>
      <c r="D20" s="199"/>
      <c r="E20" s="200">
        <f>BİLGİLER!D20</f>
        <v>0</v>
      </c>
      <c r="F20" s="201">
        <f>BİLGİLER!E20</f>
        <v>0</v>
      </c>
      <c r="G20" s="202">
        <f>BİLGİLER!F20</f>
        <v>0</v>
      </c>
      <c r="H20" s="203">
        <f>BORDRO!R22</f>
        <v>0</v>
      </c>
    </row>
    <row r="21" spans="2:8" s="153" customFormat="1" ht="19.5" customHeight="1">
      <c r="B21" s="197">
        <v>16</v>
      </c>
      <c r="C21" s="198">
        <f>BİLGİLER!C21</f>
        <v>0</v>
      </c>
      <c r="D21" s="199"/>
      <c r="E21" s="200">
        <f>BİLGİLER!D21</f>
        <v>0</v>
      </c>
      <c r="F21" s="201">
        <f>BİLGİLER!E21</f>
        <v>0</v>
      </c>
      <c r="G21" s="202">
        <f>BİLGİLER!F21</f>
        <v>0</v>
      </c>
      <c r="H21" s="203">
        <f>BORDRO!R23</f>
        <v>0</v>
      </c>
    </row>
    <row r="22" spans="2:8" s="153" customFormat="1" ht="19.5" customHeight="1">
      <c r="B22" s="197">
        <v>17</v>
      </c>
      <c r="C22" s="198">
        <f>BİLGİLER!C22</f>
        <v>0</v>
      </c>
      <c r="D22" s="199"/>
      <c r="E22" s="200">
        <f>BİLGİLER!D22</f>
        <v>0</v>
      </c>
      <c r="F22" s="201">
        <f>BİLGİLER!E22</f>
        <v>0</v>
      </c>
      <c r="G22" s="202">
        <f>BİLGİLER!F22</f>
        <v>0</v>
      </c>
      <c r="H22" s="203">
        <f>BORDRO!R24</f>
        <v>0</v>
      </c>
    </row>
    <row r="23" spans="2:8" s="153" customFormat="1" ht="19.5" customHeight="1">
      <c r="B23" s="197">
        <v>18</v>
      </c>
      <c r="C23" s="198">
        <f>BİLGİLER!C23</f>
        <v>0</v>
      </c>
      <c r="D23" s="199"/>
      <c r="E23" s="200">
        <f>BİLGİLER!D23</f>
        <v>0</v>
      </c>
      <c r="F23" s="201">
        <f>BİLGİLER!E23</f>
        <v>0</v>
      </c>
      <c r="G23" s="202">
        <f>BİLGİLER!F23</f>
        <v>0</v>
      </c>
      <c r="H23" s="203">
        <f>BORDRO!R25</f>
        <v>0</v>
      </c>
    </row>
    <row r="24" spans="2:8" s="153" customFormat="1" ht="19.5" customHeight="1">
      <c r="B24" s="197">
        <v>19</v>
      </c>
      <c r="C24" s="198">
        <f>BİLGİLER!C24</f>
        <v>0</v>
      </c>
      <c r="D24" s="199"/>
      <c r="E24" s="200">
        <f>BİLGİLER!D24</f>
        <v>0</v>
      </c>
      <c r="F24" s="201">
        <f>BİLGİLER!E24</f>
        <v>0</v>
      </c>
      <c r="G24" s="202">
        <f>BİLGİLER!F24</f>
        <v>0</v>
      </c>
      <c r="H24" s="203">
        <f>BORDRO!R26</f>
        <v>0</v>
      </c>
    </row>
    <row r="25" spans="2:8" s="153" customFormat="1" ht="19.5" customHeight="1" thickBot="1">
      <c r="B25" s="204">
        <v>20</v>
      </c>
      <c r="C25" s="205">
        <f>BİLGİLER!C25</f>
        <v>0</v>
      </c>
      <c r="D25" s="206"/>
      <c r="E25" s="207">
        <f>BİLGİLER!D25</f>
        <v>0</v>
      </c>
      <c r="F25" s="208">
        <f>BİLGİLER!E25</f>
        <v>0</v>
      </c>
      <c r="G25" s="209">
        <f>BİLGİLER!F25</f>
        <v>0</v>
      </c>
      <c r="H25" s="210">
        <f>BORDRO!R27</f>
        <v>0</v>
      </c>
    </row>
    <row r="26" spans="2:8" ht="21" customHeight="1" thickBot="1">
      <c r="B26" s="476" t="s">
        <v>0</v>
      </c>
      <c r="C26" s="477"/>
      <c r="D26" s="477"/>
      <c r="E26" s="477"/>
      <c r="F26" s="477"/>
      <c r="G26" s="477"/>
      <c r="H26" s="273">
        <f>SUM(H6:H25)</f>
        <v>420.76</v>
      </c>
    </row>
    <row r="28" spans="2:8">
      <c r="C28" s="271"/>
      <c r="D28" s="269"/>
      <c r="E28" s="272"/>
      <c r="F28" s="269"/>
      <c r="G28" s="470" t="str">
        <f>BORDRO!O30</f>
        <v>…../…../201……</v>
      </c>
      <c r="H28" s="465"/>
    </row>
    <row r="29" spans="2:8">
      <c r="C29" s="271" t="str">
        <f>BORDRO!F31</f>
        <v>DÜZENLEYEN</v>
      </c>
      <c r="D29" s="269"/>
      <c r="E29" s="272"/>
      <c r="F29" s="269"/>
      <c r="G29" s="470" t="str">
        <f>BORDRO!O31</f>
        <v>ONAYLAYAN</v>
      </c>
      <c r="H29" s="465"/>
    </row>
    <row r="30" spans="2:8">
      <c r="C30" s="271"/>
      <c r="D30" s="269"/>
      <c r="E30" s="272"/>
      <c r="F30" s="269"/>
      <c r="G30" s="269"/>
      <c r="H30" s="269"/>
    </row>
    <row r="31" spans="2:8">
      <c r="C31" s="271" t="str">
        <f>BORDRO!F33</f>
        <v>Emin ŞAHİN</v>
      </c>
      <c r="D31" s="269"/>
      <c r="E31" s="272"/>
      <c r="F31" s="269"/>
      <c r="G31" s="470" t="str">
        <f>BORDRO!O33</f>
        <v>Dilaver GÜL</v>
      </c>
      <c r="H31" s="465"/>
    </row>
    <row r="32" spans="2:8">
      <c r="C32" s="271" t="str">
        <f>BORDRO!F34</f>
        <v>VHKİ</v>
      </c>
      <c r="D32" s="269"/>
      <c r="E32" s="272"/>
      <c r="F32" s="269"/>
      <c r="G32" s="470" t="str">
        <f>BORDRO!O34</f>
        <v>Kurum Müdürü</v>
      </c>
      <c r="H32" s="465"/>
    </row>
  </sheetData>
  <sheetProtection password="C93F" sheet="1" objects="1" scenarios="1" selectLockedCells="1"/>
  <mergeCells count="8">
    <mergeCell ref="G29:H29"/>
    <mergeCell ref="G31:H31"/>
    <mergeCell ref="G32:H32"/>
    <mergeCell ref="E2:F2"/>
    <mergeCell ref="C3:H3"/>
    <mergeCell ref="C4:H4"/>
    <mergeCell ref="B26:G26"/>
    <mergeCell ref="G28:H28"/>
  </mergeCells>
  <pageMargins left="0.70866141732283472" right="0.70866141732283472" top="0.74803149606299213" bottom="0.74803149606299213" header="0.31496062992125984" footer="0.31496062992125984"/>
  <pageSetup paperSize="9" scale="9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14</vt:i4>
      </vt:variant>
    </vt:vector>
  </HeadingPairs>
  <TitlesOfParts>
    <vt:vector size="21" baseType="lpstr">
      <vt:lpstr>Sayfa2</vt:lpstr>
      <vt:lpstr>GİRİŞ</vt:lpstr>
      <vt:lpstr>BİLGİLER</vt:lpstr>
      <vt:lpstr>ASGARİ ÜCRETLER</vt:lpstr>
      <vt:lpstr>PUANTAJ</vt:lpstr>
      <vt:lpstr>BORDRO</vt:lpstr>
      <vt:lpstr>BANKA LİSTESİ</vt:lpstr>
      <vt:lpstr>ADI</vt:lpstr>
      <vt:lpstr>ADLARI</vt:lpstr>
      <vt:lpstr>AY</vt:lpstr>
      <vt:lpstr>AYDIR</vt:lpstr>
      <vt:lpstr>AYLAR</vt:lpstr>
      <vt:lpstr>net</vt:lpstr>
      <vt:lpstr>TAKVİM</vt:lpstr>
      <vt:lpstr>'ASGARİ ÜCRETLER'!Yazdırma_Alanı</vt:lpstr>
      <vt:lpstr>'BANKA LİSTESİ'!Yazdırma_Alanı</vt:lpstr>
      <vt:lpstr>BİLGİLER!Yazdırma_Alanı</vt:lpstr>
      <vt:lpstr>BORDRO!Yazdırma_Alanı</vt:lpstr>
      <vt:lpstr>GİRİŞ!Yazdırma_Alanı</vt:lpstr>
      <vt:lpstr>PUANTAJ!Yazdırma_Alanı</vt:lpstr>
      <vt:lpstr>YILLAR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2018-04-03T10:22:48Z</dcterms:modified>
</cp:coreProperties>
</file>